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915511fa9448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月次表" sheetId="1" r:id="Rbc5350d44ac74f80"/>
    <x:sheet xmlns:r="http://schemas.openxmlformats.org/officeDocument/2006/relationships" name="周期設定" sheetId="2" r:id="R424657df2681470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/m"/>
    <x:numFmt numFmtId="201" formatCode="yyyy/m/d"/>
    <x:numFmt numFmtId="202" formatCode="m/d"/>
  </x:numFmts>
  <x:fonts count="6">
    <x:font>
      <x:sz val="11"/>
      <x:name val="Carlito"/>
    </x:font>
    <x:font>
      <x:sz val="11"/>
      <x:color rgb="FF173A57"/>
      <x:name val="Arial"/>
    </x:font>
    <x:font>
      <x:b/>
      <x:sz val="18"/>
      <x:color rgb="FF173A57"/>
      <x:name val="Arial"/>
    </x:font>
    <x:font>
      <x:sz val="11"/>
      <x:color rgb="FF145CA6"/>
      <x:name val="Arial"/>
    </x:font>
    <x:font>
      <x:sz val="10"/>
      <x:color rgb="FF536B83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4CD"/>
      </x:patternFill>
    </x:fill>
    <x:fill>
      <x:patternFill patternType="solid">
        <x:fgColor rgb="FF173A57"/>
      </x:patternFill>
    </x:fill>
  </x:fills>
  <x:borders count="1">
    <x:border/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1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b/>
        <x:color rgb="FFA6372B"/>
      </x:font>
      <x:fill>
        <x:patternFill patternType="solid">
          <x:bgColor rgb="FFFBE4E1"/>
        </x:patternFill>
      </x:fill>
    </x:dxf>
    <x:dxf>
      <x:fill>
        <x:patternFill patternType="solid">
          <x:bgColor rgb="FFEEF2F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b22d50950041e9" /><Relationship Type="http://schemas.openxmlformats.org/officeDocument/2006/relationships/theme" Target="/xl/theme/theme1.xml" Id="R6ae56c23827b4d96" /><Relationship Type="http://schemas.openxmlformats.org/officeDocument/2006/relationships/sharedStrings" Target="/xl/sharedStrings.xml" Id="R3ec57e0cf94a4da3" /><Relationship Type="http://schemas.openxmlformats.org/officeDocument/2006/relationships/worksheet" Target="/xl/worksheets/sheet1.xml" Id="Rbc5350d44ac74f80" /><Relationship Type="http://schemas.openxmlformats.org/officeDocument/2006/relationships/worksheet" Target="/xl/worksheets/sheet2.xml" Id="R424657df2681470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xSplit="3" ySplit="7" topLeftCell="D8" activePane="bottomRight" state="frozen"/>
    </x:sheetView>
  </x:sheetViews>
  <x:sheetFormatPr defaultRowHeight="15"/>
  <x:cols>
    <x:col min="1" max="1" width="3" hidden="0" customWidth="1"/>
    <x:col min="2" max="2" width="14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8" hidden="0" customWidth="1"/>
    <x:col min="13" max="13" width="3" hidden="0" customWidth="1"/>
    <x:col min="14" max="14" width="12" hidden="0" customWidth="1"/>
    <x:col min="15" max="15" width="12" hidden="0" customWidth="1"/>
    <x:col min="16" max="16" width="12" hidden="0" customWidth="1"/>
    <x:col min="17" max="17" width="12" hidden="0" customWidth="1"/>
    <x:col min="18" max="18" width="12" hidden="0" customWidth="1"/>
    <x:col min="19" max="19" width="12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</x:row>
    <x:row r="2" ht="35" customHeight="1">
      <x:c r="A2" s="2"/>
      <x:c r="B2" s="3" t="str">
        <x:v>4組3交代｜2か月のローテーション</x:v>
      </x:c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</x:row>
    <x:row r="3" ht="26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</x:row>
    <x:row r="4" ht="26" customHeight="1">
      <x:c r="A4" s="2"/>
      <x:c r="B4" s="2" t="str">
        <x:v>表示開始月</x:v>
      </x:c>
      <x:c r="C4" s="6" t="n">
        <x:v>46266</x:v>
      </x:c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</x:row>
    <x:row r="5" ht="26" customHeight="1">
      <x:c r="A5" s="2"/>
      <x:c r="B5" s="7" t="str">
        <x:v>日付として入力（例 2026/9/1）。周期設定の基準日・開始位置は月替わりで動かしません。</x:v>
      </x:c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4" t="n">
        <x:f>DATE(YEAR($C$4),MONTH($C$4)+0,1)</x:f>
        <x:v>46266</x:v>
      </x:c>
      <x:c r="O5" s="2"/>
      <x:c r="P5" s="2"/>
      <x:c r="Q5" s="2"/>
      <x:c r="R5" s="2"/>
      <x:c r="S5" s="2"/>
    </x:row>
    <x:row r="6" ht="26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</x:row>
    <x:row r="7" ht="30" customHeight="1">
      <x:c r="A7" s="2"/>
      <x:c r="B7" s="12" t="str">
        <x:v>日付</x:v>
      </x:c>
      <x:c r="C7" s="12" t="str">
        <x:v>曜</x:v>
      </x:c>
      <x:c r="D7" s="12" t="str">
        <x:v>A班</x:v>
      </x:c>
      <x:c r="E7" s="12" t="str">
        <x:v>B班</x:v>
      </x:c>
      <x:c r="F7" s="12" t="str">
        <x:v>C班</x:v>
      </x:c>
      <x:c r="G7" s="12" t="str">
        <x:v>D班</x:v>
      </x:c>
      <x:c r="H7" s="12" t="str">
        <x:v>日班数</x:v>
      </x:c>
      <x:c r="I7" s="12" t="str">
        <x:v>準班数</x:v>
      </x:c>
      <x:c r="J7" s="12" t="str">
        <x:v>夜班数</x:v>
      </x:c>
      <x:c r="K7" s="12" t="str">
        <x:v>休班数</x:v>
      </x:c>
      <x:c r="L7" s="12" t="str">
        <x:v>配置確認</x:v>
      </x:c>
      <x:c r="M7" s="2"/>
      <x:c r="N7" s="12" t="str">
        <x:v>班</x:v>
      </x:c>
      <x:c r="O7" s="12" t="str">
        <x:v>日</x:v>
      </x:c>
      <x:c r="P7" s="12" t="str">
        <x:v>準</x:v>
      </x:c>
      <x:c r="Q7" s="12" t="str">
        <x:v>夜</x:v>
      </x:c>
      <x:c r="R7" s="12" t="str">
        <x:v>休</x:v>
      </x:c>
      <x:c r="S7" s="12" t="str">
        <x:v>合計</x:v>
      </x:c>
    </x:row>
    <x:row r="8" ht="26" customHeight="1">
      <x:c r="A8" s="2"/>
      <x:c r="B8" s="15" t="n">
        <x:f>IF(DATE(YEAR($C$4),MONTH($C$4),1)+0&lt;DATE(YEAR($C$4),MONTH($C$4)+2,1),DATE(YEAR($C$4),MONTH($C$4),1)+0,"")</x:f>
        <x:v>46266</x:v>
      </x:c>
      <x:c r="C8" s="2" t="str">
        <x:f>IF(B8="","",CHOOSE(WEEKDAY(B8,1),"日","月","火","水","木","金","土"))</x:f>
        <x:v>火</x:v>
      </x:c>
      <x:c r="D8" s="2" t="str">
        <x:f>IF($B8="","",IF(AND(ISNUMBER('周期設定'!$C$11),'周期設定'!$C$11&gt;=1,'周期設定'!$C$11&lt;=8,MOD('周期設定'!$C$11,1)=0,ISNUMBER('周期設定'!$C$4)),INDEX('周期設定'!$C$7:$J$7,1,MOD(MOD($B8-'周期設定'!$C$4+'周期設定'!$C$11-1,8)+8,8)+1),"入力確認"))</x:f>
        <x:v>日</x:v>
      </x:c>
      <x:c r="E8" s="2" t="str">
        <x:f>IF($B8="","",IF(AND(ISNUMBER('周期設定'!$C$12),'周期設定'!$C$12&gt;=1,'周期設定'!$C$12&lt;=8,MOD('周期設定'!$C$12,1)=0,ISNUMBER('周期設定'!$C$4)),INDEX('周期設定'!$C$7:$J$7,1,MOD(MOD($B8-'周期設定'!$C$4+'周期設定'!$C$12-1,8)+8,8)+1),"入力確認"))</x:f>
        <x:v>準</x:v>
      </x:c>
      <x:c r="F8" s="2" t="str">
        <x:f>IF($B8="","",IF(AND(ISNUMBER('周期設定'!$C$13),'周期設定'!$C$13&gt;=1,'周期設定'!$C$13&lt;=8,MOD('周期設定'!$C$13,1)=0,ISNUMBER('周期設定'!$C$4)),INDEX('周期設定'!$C$7:$J$7,1,MOD(MOD($B8-'周期設定'!$C$4+'周期設定'!$C$13-1,8)+8,8)+1),"入力確認"))</x:f>
        <x:v>夜</x:v>
      </x:c>
      <x:c r="G8" s="2" t="str">
        <x:f>IF($B8="","",IF(AND(ISNUMBER('周期設定'!$C$14),'周期設定'!$C$14&gt;=1,'周期設定'!$C$14&lt;=8,MOD('周期設定'!$C$14,1)=0,ISNUMBER('周期設定'!$C$4)),INDEX('周期設定'!$C$7:$J$7,1,MOD(MOD($B8-'周期設定'!$C$4+'周期設定'!$C$14-1,8)+8,8)+1),"入力確認"))</x:f>
        <x:v>休</x:v>
      </x:c>
      <x:c r="H8" s="2" t="n">
        <x:f>IF($B8="","",COUNTIFS($D8:$G8,"日"))</x:f>
        <x:v>1</x:v>
      </x:c>
      <x:c r="I8" s="2" t="n">
        <x:f>IF($B8="","",COUNTIFS($D8:$G8,"準"))</x:f>
        <x:v>1</x:v>
      </x:c>
      <x:c r="J8" s="2" t="n">
        <x:f>IF($B8="","",COUNTIFS($D8:$G8,"夜"))</x:f>
        <x:v>1</x:v>
      </x:c>
      <x:c r="K8" s="2" t="n">
        <x:f>IF($B8="","",COUNTIFS($D8:$G8,"休"))</x:f>
        <x:v>1</x:v>
      </x:c>
      <x:c r="L8" s="2" t="str">
        <x:f>IF(B8="","",IF(AND(H8=1,I8=1,J8=1,K8=1),"各1班","配置を確認"))</x:f>
        <x:v>各1班</x:v>
      </x:c>
      <x:c r="M8" s="2"/>
      <x:c r="N8" s="2" t="str">
        <x:v>A班</x:v>
      </x:c>
      <x:c r="O8" s="2" t="n">
        <x:f>COUNTIFS($D$8:$D$69,"日",$B$8:$B$69,"&gt;="&amp;$N$5,$B$8:$B$69,"&lt;"&amp;DATE(YEAR($N$5),MONTH($N$5)+1,1))</x:f>
        <x:v>8</x:v>
      </x:c>
      <x:c r="P8" s="2" t="n">
        <x:f>COUNTIFS($D$8:$D$69,"準",$B$8:$B$69,"&gt;="&amp;$N$5,$B$8:$B$69,"&lt;"&amp;DATE(YEAR($N$5),MONTH($N$5)+1,1))</x:f>
        <x:v>8</x:v>
      </x:c>
      <x:c r="Q8" s="2" t="n">
        <x:f>COUNTIFS($D$8:$D$69,"夜",$B$8:$B$69,"&gt;="&amp;$N$5,$B$8:$B$69,"&lt;"&amp;DATE(YEAR($N$5),MONTH($N$5)+1,1))</x:f>
        <x:v>8</x:v>
      </x:c>
      <x:c r="R8" s="2" t="n">
        <x:f>COUNTIFS($D$8:$D$69,"休",$B$8:$B$69,"&gt;="&amp;$N$5,$B$8:$B$69,"&lt;"&amp;DATE(YEAR($N$5),MONTH($N$5)+1,1))</x:f>
        <x:v>6</x:v>
      </x:c>
      <x:c r="S8" s="2" t="n">
        <x:f>SUM(O8:R8)</x:f>
        <x:v>30</x:v>
      </x:c>
    </x:row>
    <x:row r="9" ht="26" customHeight="1">
      <x:c r="A9" s="2"/>
      <x:c r="B9" s="15" t="n">
        <x:f>IF(DATE(YEAR($C$4),MONTH($C$4),1)+1&lt;DATE(YEAR($C$4),MONTH($C$4)+2,1),DATE(YEAR($C$4),MONTH($C$4),1)+1,"")</x:f>
        <x:v>46267</x:v>
      </x:c>
      <x:c r="C9" s="2" t="str">
        <x:f>IF(B9="","",CHOOSE(WEEKDAY(B9,1),"日","月","火","水","木","金","土"))</x:f>
        <x:v>水</x:v>
      </x:c>
      <x:c r="D9" s="2" t="str">
        <x:f>IF($B9="","",IF(AND(ISNUMBER('周期設定'!$C$11),'周期設定'!$C$11&gt;=1,'周期設定'!$C$11&lt;=8,MOD('周期設定'!$C$11,1)=0,ISNUMBER('周期設定'!$C$4)),INDEX('周期設定'!$C$7:$J$7,1,MOD(MOD($B9-'周期設定'!$C$4+'周期設定'!$C$11-1,8)+8,8)+1),"入力確認"))</x:f>
        <x:v>日</x:v>
      </x:c>
      <x:c r="E9" s="2" t="str">
        <x:f>IF($B9="","",IF(AND(ISNUMBER('周期設定'!$C$12),'周期設定'!$C$12&gt;=1,'周期設定'!$C$12&lt;=8,MOD('周期設定'!$C$12,1)=0,ISNUMBER('周期設定'!$C$4)),INDEX('周期設定'!$C$7:$J$7,1,MOD(MOD($B9-'周期設定'!$C$4+'周期設定'!$C$12-1,8)+8,8)+1),"入力確認"))</x:f>
        <x:v>準</x:v>
      </x:c>
      <x:c r="F9" s="2" t="str">
        <x:f>IF($B9="","",IF(AND(ISNUMBER('周期設定'!$C$13),'周期設定'!$C$13&gt;=1,'周期設定'!$C$13&lt;=8,MOD('周期設定'!$C$13,1)=0,ISNUMBER('周期設定'!$C$4)),INDEX('周期設定'!$C$7:$J$7,1,MOD(MOD($B9-'周期設定'!$C$4+'周期設定'!$C$13-1,8)+8,8)+1),"入力確認"))</x:f>
        <x:v>夜</x:v>
      </x:c>
      <x:c r="G9" s="2" t="str">
        <x:f>IF($B9="","",IF(AND(ISNUMBER('周期設定'!$C$14),'周期設定'!$C$14&gt;=1,'周期設定'!$C$14&lt;=8,MOD('周期設定'!$C$14,1)=0,ISNUMBER('周期設定'!$C$4)),INDEX('周期設定'!$C$7:$J$7,1,MOD(MOD($B9-'周期設定'!$C$4+'周期設定'!$C$14-1,8)+8,8)+1),"入力確認"))</x:f>
        <x:v>休</x:v>
      </x:c>
      <x:c r="H9" s="2" t="n">
        <x:f>IF($B9="","",COUNTIFS($D9:$G9,"日"))</x:f>
        <x:v>1</x:v>
      </x:c>
      <x:c r="I9" s="2" t="n">
        <x:f>IF($B9="","",COUNTIFS($D9:$G9,"準"))</x:f>
        <x:v>1</x:v>
      </x:c>
      <x:c r="J9" s="2" t="n">
        <x:f>IF($B9="","",COUNTIFS($D9:$G9,"夜"))</x:f>
        <x:v>1</x:v>
      </x:c>
      <x:c r="K9" s="2" t="n">
        <x:f>IF($B9="","",COUNTIFS($D9:$G9,"休"))</x:f>
        <x:v>1</x:v>
      </x:c>
      <x:c r="L9" s="2" t="str">
        <x:f>IF(B9="","",IF(AND(H9=1,I9=1,J9=1,K9=1),"各1班","配置を確認"))</x:f>
        <x:v>各1班</x:v>
      </x:c>
      <x:c r="M9" s="2"/>
      <x:c r="N9" s="2" t="str">
        <x:v>B班</x:v>
      </x:c>
      <x:c r="O9" s="2" t="n">
        <x:f>COUNTIFS($E$8:$E$69,"日",$B$8:$B$69,"&gt;="&amp;$N$5,$B$8:$B$69,"&lt;"&amp;DATE(YEAR($N$5),MONTH($N$5)+1,1))</x:f>
        <x:v>6</x:v>
      </x:c>
      <x:c r="P9" s="2" t="n">
        <x:f>COUNTIFS($E$8:$E$69,"準",$B$8:$B$69,"&gt;="&amp;$N$5,$B$8:$B$69,"&lt;"&amp;DATE(YEAR($N$5),MONTH($N$5)+1,1))</x:f>
        <x:v>8</x:v>
      </x:c>
      <x:c r="Q9" s="2" t="n">
        <x:f>COUNTIFS($E$8:$E$69,"夜",$B$8:$B$69,"&gt;="&amp;$N$5,$B$8:$B$69,"&lt;"&amp;DATE(YEAR($N$5),MONTH($N$5)+1,1))</x:f>
        <x:v>8</x:v>
      </x:c>
      <x:c r="R9" s="2" t="n">
        <x:f>COUNTIFS($E$8:$E$69,"休",$B$8:$B$69,"&gt;="&amp;$N$5,$B$8:$B$69,"&lt;"&amp;DATE(YEAR($N$5),MONTH($N$5)+1,1))</x:f>
        <x:v>8</x:v>
      </x:c>
      <x:c r="S9" s="2" t="n">
        <x:f>SUM(O9:R9)</x:f>
        <x:v>30</x:v>
      </x:c>
    </x:row>
    <x:row r="10" ht="26" customHeight="1">
      <x:c r="A10" s="2"/>
      <x:c r="B10" s="15" t="n">
        <x:f>IF(DATE(YEAR($C$4),MONTH($C$4),1)+2&lt;DATE(YEAR($C$4),MONTH($C$4)+2,1),DATE(YEAR($C$4),MONTH($C$4),1)+2,"")</x:f>
        <x:v>46268</x:v>
      </x:c>
      <x:c r="C10" s="2" t="str">
        <x:f>IF(B10="","",CHOOSE(WEEKDAY(B10,1),"日","月","火","水","木","金","土"))</x:f>
        <x:v>木</x:v>
      </x:c>
      <x:c r="D10" s="2" t="str">
        <x:f>IF($B10="","",IF(AND(ISNUMBER('周期設定'!$C$11),'周期設定'!$C$11&gt;=1,'周期設定'!$C$11&lt;=8,MOD('周期設定'!$C$11,1)=0,ISNUMBER('周期設定'!$C$4)),INDEX('周期設定'!$C$7:$J$7,1,MOD(MOD($B10-'周期設定'!$C$4+'周期設定'!$C$11-1,8)+8,8)+1),"入力確認"))</x:f>
        <x:v>準</x:v>
      </x:c>
      <x:c r="E10" s="2" t="str">
        <x:f>IF($B10="","",IF(AND(ISNUMBER('周期設定'!$C$12),'周期設定'!$C$12&gt;=1,'周期設定'!$C$12&lt;=8,MOD('周期設定'!$C$12,1)=0,ISNUMBER('周期設定'!$C$4)),INDEX('周期設定'!$C$7:$J$7,1,MOD(MOD($B10-'周期設定'!$C$4+'周期設定'!$C$12-1,8)+8,8)+1),"入力確認"))</x:f>
        <x:v>夜</x:v>
      </x:c>
      <x:c r="F10" s="2" t="str">
        <x:f>IF($B10="","",IF(AND(ISNUMBER('周期設定'!$C$13),'周期設定'!$C$13&gt;=1,'周期設定'!$C$13&lt;=8,MOD('周期設定'!$C$13,1)=0,ISNUMBER('周期設定'!$C$4)),INDEX('周期設定'!$C$7:$J$7,1,MOD(MOD($B10-'周期設定'!$C$4+'周期設定'!$C$13-1,8)+8,8)+1),"入力確認"))</x:f>
        <x:v>休</x:v>
      </x:c>
      <x:c r="G10" s="2" t="str">
        <x:f>IF($B10="","",IF(AND(ISNUMBER('周期設定'!$C$14),'周期設定'!$C$14&gt;=1,'周期設定'!$C$14&lt;=8,MOD('周期設定'!$C$14,1)=0,ISNUMBER('周期設定'!$C$4)),INDEX('周期設定'!$C$7:$J$7,1,MOD(MOD($B10-'周期設定'!$C$4+'周期設定'!$C$14-1,8)+8,8)+1),"入力確認"))</x:f>
        <x:v>日</x:v>
      </x:c>
      <x:c r="H10" s="2" t="n">
        <x:f>IF($B10="","",COUNTIFS($D10:$G10,"日"))</x:f>
        <x:v>1</x:v>
      </x:c>
      <x:c r="I10" s="2" t="n">
        <x:f>IF($B10="","",COUNTIFS($D10:$G10,"準"))</x:f>
        <x:v>1</x:v>
      </x:c>
      <x:c r="J10" s="2" t="n">
        <x:f>IF($B10="","",COUNTIFS($D10:$G10,"夜"))</x:f>
        <x:v>1</x:v>
      </x:c>
      <x:c r="K10" s="2" t="n">
        <x:f>IF($B10="","",COUNTIFS($D10:$G10,"休"))</x:f>
        <x:v>1</x:v>
      </x:c>
      <x:c r="L10" s="2" t="str">
        <x:f>IF(B10="","",IF(AND(H10=1,I10=1,J10=1,K10=1),"各1班","配置を確認"))</x:f>
        <x:v>各1班</x:v>
      </x:c>
      <x:c r="M10" s="2"/>
      <x:c r="N10" s="2" t="str">
        <x:v>C班</x:v>
      </x:c>
      <x:c r="O10" s="2" t="n">
        <x:f>COUNTIFS($F$8:$F$69,"日",$B$8:$B$69,"&gt;="&amp;$N$5,$B$8:$B$69,"&lt;"&amp;DATE(YEAR($N$5),MONTH($N$5)+1,1))</x:f>
        <x:v>8</x:v>
      </x:c>
      <x:c r="P10" s="2" t="n">
        <x:f>COUNTIFS($F$8:$F$69,"準",$B$8:$B$69,"&gt;="&amp;$N$5,$B$8:$B$69,"&lt;"&amp;DATE(YEAR($N$5),MONTH($N$5)+1,1))</x:f>
        <x:v>6</x:v>
      </x:c>
      <x:c r="Q10" s="2" t="n">
        <x:f>COUNTIFS($F$8:$F$69,"夜",$B$8:$B$69,"&gt;="&amp;$N$5,$B$8:$B$69,"&lt;"&amp;DATE(YEAR($N$5),MONTH($N$5)+1,1))</x:f>
        <x:v>8</x:v>
      </x:c>
      <x:c r="R10" s="2" t="n">
        <x:f>COUNTIFS($F$8:$F$69,"休",$B$8:$B$69,"&gt;="&amp;$N$5,$B$8:$B$69,"&lt;"&amp;DATE(YEAR($N$5),MONTH($N$5)+1,1))</x:f>
        <x:v>8</x:v>
      </x:c>
      <x:c r="S10" s="2" t="n">
        <x:f>SUM(O10:R10)</x:f>
        <x:v>30</x:v>
      </x:c>
    </x:row>
    <x:row r="11" ht="26" customHeight="1">
      <x:c r="A11" s="2"/>
      <x:c r="B11" s="15" t="n">
        <x:f>IF(DATE(YEAR($C$4),MONTH($C$4),1)+3&lt;DATE(YEAR($C$4),MONTH($C$4)+2,1),DATE(YEAR($C$4),MONTH($C$4),1)+3,"")</x:f>
        <x:v>46269</x:v>
      </x:c>
      <x:c r="C11" s="2" t="str">
        <x:f>IF(B11="","",CHOOSE(WEEKDAY(B11,1),"日","月","火","水","木","金","土"))</x:f>
        <x:v>金</x:v>
      </x:c>
      <x:c r="D11" s="2" t="str">
        <x:f>IF($B11="","",IF(AND(ISNUMBER('周期設定'!$C$11),'周期設定'!$C$11&gt;=1,'周期設定'!$C$11&lt;=8,MOD('周期設定'!$C$11,1)=0,ISNUMBER('周期設定'!$C$4)),INDEX('周期設定'!$C$7:$J$7,1,MOD(MOD($B11-'周期設定'!$C$4+'周期設定'!$C$11-1,8)+8,8)+1),"入力確認"))</x:f>
        <x:v>準</x:v>
      </x:c>
      <x:c r="E11" s="2" t="str">
        <x:f>IF($B11="","",IF(AND(ISNUMBER('周期設定'!$C$12),'周期設定'!$C$12&gt;=1,'周期設定'!$C$12&lt;=8,MOD('周期設定'!$C$12,1)=0,ISNUMBER('周期設定'!$C$4)),INDEX('周期設定'!$C$7:$J$7,1,MOD(MOD($B11-'周期設定'!$C$4+'周期設定'!$C$12-1,8)+8,8)+1),"入力確認"))</x:f>
        <x:v>夜</x:v>
      </x:c>
      <x:c r="F11" s="2" t="str">
        <x:f>IF($B11="","",IF(AND(ISNUMBER('周期設定'!$C$13),'周期設定'!$C$13&gt;=1,'周期設定'!$C$13&lt;=8,MOD('周期設定'!$C$13,1)=0,ISNUMBER('周期設定'!$C$4)),INDEX('周期設定'!$C$7:$J$7,1,MOD(MOD($B11-'周期設定'!$C$4+'周期設定'!$C$13-1,8)+8,8)+1),"入力確認"))</x:f>
        <x:v>休</x:v>
      </x:c>
      <x:c r="G11" s="2" t="str">
        <x:f>IF($B11="","",IF(AND(ISNUMBER('周期設定'!$C$14),'周期設定'!$C$14&gt;=1,'周期設定'!$C$14&lt;=8,MOD('周期設定'!$C$14,1)=0,ISNUMBER('周期設定'!$C$4)),INDEX('周期設定'!$C$7:$J$7,1,MOD(MOD($B11-'周期設定'!$C$4+'周期設定'!$C$14-1,8)+8,8)+1),"入力確認"))</x:f>
        <x:v>日</x:v>
      </x:c>
      <x:c r="H11" s="2" t="n">
        <x:f>IF($B11="","",COUNTIFS($D11:$G11,"日"))</x:f>
        <x:v>1</x:v>
      </x:c>
      <x:c r="I11" s="2" t="n">
        <x:f>IF($B11="","",COUNTIFS($D11:$G11,"準"))</x:f>
        <x:v>1</x:v>
      </x:c>
      <x:c r="J11" s="2" t="n">
        <x:f>IF($B11="","",COUNTIFS($D11:$G11,"夜"))</x:f>
        <x:v>1</x:v>
      </x:c>
      <x:c r="K11" s="2" t="n">
        <x:f>IF($B11="","",COUNTIFS($D11:$G11,"休"))</x:f>
        <x:v>1</x:v>
      </x:c>
      <x:c r="L11" s="2" t="str">
        <x:f>IF(B11="","",IF(AND(H11=1,I11=1,J11=1,K11=1),"各1班","配置を確認"))</x:f>
        <x:v>各1班</x:v>
      </x:c>
      <x:c r="M11" s="2"/>
      <x:c r="N11" s="2" t="str">
        <x:v>D班</x:v>
      </x:c>
      <x:c r="O11" s="2" t="n">
        <x:f>COUNTIFS($G$8:$G$69,"日",$B$8:$B$69,"&gt;="&amp;$N$5,$B$8:$B$69,"&lt;"&amp;DATE(YEAR($N$5),MONTH($N$5)+1,1))</x:f>
        <x:v>8</x:v>
      </x:c>
      <x:c r="P11" s="2" t="n">
        <x:f>COUNTIFS($G$8:$G$69,"準",$B$8:$B$69,"&gt;="&amp;$N$5,$B$8:$B$69,"&lt;"&amp;DATE(YEAR($N$5),MONTH($N$5)+1,1))</x:f>
        <x:v>8</x:v>
      </x:c>
      <x:c r="Q11" s="2" t="n">
        <x:f>COUNTIFS($G$8:$G$69,"夜",$B$8:$B$69,"&gt;="&amp;$N$5,$B$8:$B$69,"&lt;"&amp;DATE(YEAR($N$5),MONTH($N$5)+1,1))</x:f>
        <x:v>6</x:v>
      </x:c>
      <x:c r="R11" s="2" t="n">
        <x:f>COUNTIFS($G$8:$G$69,"休",$B$8:$B$69,"&gt;="&amp;$N$5,$B$8:$B$69,"&lt;"&amp;DATE(YEAR($N$5),MONTH($N$5)+1,1))</x:f>
        <x:v>8</x:v>
      </x:c>
      <x:c r="S11" s="2" t="n">
        <x:f>SUM(O11:R11)</x:f>
        <x:v>30</x:v>
      </x:c>
    </x:row>
    <x:row r="12" ht="26" customHeight="1">
      <x:c r="A12" s="2"/>
      <x:c r="B12" s="15" t="n">
        <x:f>IF(DATE(YEAR($C$4),MONTH($C$4),1)+4&lt;DATE(YEAR($C$4),MONTH($C$4)+2,1),DATE(YEAR($C$4),MONTH($C$4),1)+4,"")</x:f>
        <x:v>46270</x:v>
      </x:c>
      <x:c r="C12" s="2" t="str">
        <x:f>IF(B12="","",CHOOSE(WEEKDAY(B12,1),"日","月","火","水","木","金","土"))</x:f>
        <x:v>土</x:v>
      </x:c>
      <x:c r="D12" s="2" t="str">
        <x:f>IF($B12="","",IF(AND(ISNUMBER('周期設定'!$C$11),'周期設定'!$C$11&gt;=1,'周期設定'!$C$11&lt;=8,MOD('周期設定'!$C$11,1)=0,ISNUMBER('周期設定'!$C$4)),INDEX('周期設定'!$C$7:$J$7,1,MOD(MOD($B12-'周期設定'!$C$4+'周期設定'!$C$11-1,8)+8,8)+1),"入力確認"))</x:f>
        <x:v>夜</x:v>
      </x:c>
      <x:c r="E12" s="2" t="str">
        <x:f>IF($B12="","",IF(AND(ISNUMBER('周期設定'!$C$12),'周期設定'!$C$12&gt;=1,'周期設定'!$C$12&lt;=8,MOD('周期設定'!$C$12,1)=0,ISNUMBER('周期設定'!$C$4)),INDEX('周期設定'!$C$7:$J$7,1,MOD(MOD($B12-'周期設定'!$C$4+'周期設定'!$C$12-1,8)+8,8)+1),"入力確認"))</x:f>
        <x:v>休</x:v>
      </x:c>
      <x:c r="F12" s="2" t="str">
        <x:f>IF($B12="","",IF(AND(ISNUMBER('周期設定'!$C$13),'周期設定'!$C$13&gt;=1,'周期設定'!$C$13&lt;=8,MOD('周期設定'!$C$13,1)=0,ISNUMBER('周期設定'!$C$4)),INDEX('周期設定'!$C$7:$J$7,1,MOD(MOD($B12-'周期設定'!$C$4+'周期設定'!$C$13-1,8)+8,8)+1),"入力確認"))</x:f>
        <x:v>日</x:v>
      </x:c>
      <x:c r="G12" s="2" t="str">
        <x:f>IF($B12="","",IF(AND(ISNUMBER('周期設定'!$C$14),'周期設定'!$C$14&gt;=1,'周期設定'!$C$14&lt;=8,MOD('周期設定'!$C$14,1)=0,ISNUMBER('周期設定'!$C$4)),INDEX('周期設定'!$C$7:$J$7,1,MOD(MOD($B12-'周期設定'!$C$4+'周期設定'!$C$14-1,8)+8,8)+1),"入力確認"))</x:f>
        <x:v>準</x:v>
      </x:c>
      <x:c r="H12" s="2" t="n">
        <x:f>IF($B12="","",COUNTIFS($D12:$G12,"日"))</x:f>
        <x:v>1</x:v>
      </x:c>
      <x:c r="I12" s="2" t="n">
        <x:f>IF($B12="","",COUNTIFS($D12:$G12,"準"))</x:f>
        <x:v>1</x:v>
      </x:c>
      <x:c r="J12" s="2" t="n">
        <x:f>IF($B12="","",COUNTIFS($D12:$G12,"夜"))</x:f>
        <x:v>1</x:v>
      </x:c>
      <x:c r="K12" s="2" t="n">
        <x:f>IF($B12="","",COUNTIFS($D12:$G12,"休"))</x:f>
        <x:v>1</x:v>
      </x:c>
      <x:c r="L12" s="2" t="str">
        <x:f>IF(B12="","",IF(AND(H12=1,I12=1,J12=1,K12=1),"各1班","配置を確認"))</x:f>
        <x:v>各1班</x:v>
      </x:c>
      <x:c r="M12" s="2"/>
      <x:c r="N12" s="2"/>
      <x:c r="O12" s="2"/>
      <x:c r="P12" s="2"/>
      <x:c r="Q12" s="2"/>
      <x:c r="R12" s="2"/>
      <x:c r="S12" s="2"/>
    </x:row>
    <x:row r="13" ht="26" customHeight="1">
      <x:c r="A13" s="2"/>
      <x:c r="B13" s="15" t="n">
        <x:f>IF(DATE(YEAR($C$4),MONTH($C$4),1)+5&lt;DATE(YEAR($C$4),MONTH($C$4)+2,1),DATE(YEAR($C$4),MONTH($C$4),1)+5,"")</x:f>
        <x:v>46271</x:v>
      </x:c>
      <x:c r="C13" s="2" t="str">
        <x:f>IF(B13="","",CHOOSE(WEEKDAY(B13,1),"日","月","火","水","木","金","土"))</x:f>
        <x:v>日</x:v>
      </x:c>
      <x:c r="D13" s="2" t="str">
        <x:f>IF($B13="","",IF(AND(ISNUMBER('周期設定'!$C$11),'周期設定'!$C$11&gt;=1,'周期設定'!$C$11&lt;=8,MOD('周期設定'!$C$11,1)=0,ISNUMBER('周期設定'!$C$4)),INDEX('周期設定'!$C$7:$J$7,1,MOD(MOD($B13-'周期設定'!$C$4+'周期設定'!$C$11-1,8)+8,8)+1),"入力確認"))</x:f>
        <x:v>夜</x:v>
      </x:c>
      <x:c r="E13" s="2" t="str">
        <x:f>IF($B13="","",IF(AND(ISNUMBER('周期設定'!$C$12),'周期設定'!$C$12&gt;=1,'周期設定'!$C$12&lt;=8,MOD('周期設定'!$C$12,1)=0,ISNUMBER('周期設定'!$C$4)),INDEX('周期設定'!$C$7:$J$7,1,MOD(MOD($B13-'周期設定'!$C$4+'周期設定'!$C$12-1,8)+8,8)+1),"入力確認"))</x:f>
        <x:v>休</x:v>
      </x:c>
      <x:c r="F13" s="2" t="str">
        <x:f>IF($B13="","",IF(AND(ISNUMBER('周期設定'!$C$13),'周期設定'!$C$13&gt;=1,'周期設定'!$C$13&lt;=8,MOD('周期設定'!$C$13,1)=0,ISNUMBER('周期設定'!$C$4)),INDEX('周期設定'!$C$7:$J$7,1,MOD(MOD($B13-'周期設定'!$C$4+'周期設定'!$C$13-1,8)+8,8)+1),"入力確認"))</x:f>
        <x:v>日</x:v>
      </x:c>
      <x:c r="G13" s="2" t="str">
        <x:f>IF($B13="","",IF(AND(ISNUMBER('周期設定'!$C$14),'周期設定'!$C$14&gt;=1,'周期設定'!$C$14&lt;=8,MOD('周期設定'!$C$14,1)=0,ISNUMBER('周期設定'!$C$4)),INDEX('周期設定'!$C$7:$J$7,1,MOD(MOD($B13-'周期設定'!$C$4+'周期設定'!$C$14-1,8)+8,8)+1),"入力確認"))</x:f>
        <x:v>準</x:v>
      </x:c>
      <x:c r="H13" s="2" t="n">
        <x:f>IF($B13="","",COUNTIFS($D13:$G13,"日"))</x:f>
        <x:v>1</x:v>
      </x:c>
      <x:c r="I13" s="2" t="n">
        <x:f>IF($B13="","",COUNTIFS($D13:$G13,"準"))</x:f>
        <x:v>1</x:v>
      </x:c>
      <x:c r="J13" s="2" t="n">
        <x:f>IF($B13="","",COUNTIFS($D13:$G13,"夜"))</x:f>
        <x:v>1</x:v>
      </x:c>
      <x:c r="K13" s="2" t="n">
        <x:f>IF($B13="","",COUNTIFS($D13:$G13,"休"))</x:f>
        <x:v>1</x:v>
      </x:c>
      <x:c r="L13" s="2" t="str">
        <x:f>IF(B13="","",IF(AND(H13=1,I13=1,J13=1,K13=1),"各1班","配置を確認"))</x:f>
        <x:v>各1班</x:v>
      </x:c>
      <x:c r="M13" s="2"/>
      <x:c r="N13" s="2"/>
      <x:c r="O13" s="2"/>
      <x:c r="P13" s="2"/>
      <x:c r="Q13" s="2"/>
      <x:c r="R13" s="2"/>
      <x:c r="S13" s="2"/>
    </x:row>
    <x:row r="14" ht="26" customHeight="1">
      <x:c r="A14" s="2"/>
      <x:c r="B14" s="15" t="n">
        <x:f>IF(DATE(YEAR($C$4),MONTH($C$4),1)+6&lt;DATE(YEAR($C$4),MONTH($C$4)+2,1),DATE(YEAR($C$4),MONTH($C$4),1)+6,"")</x:f>
        <x:v>46272</x:v>
      </x:c>
      <x:c r="C14" s="2" t="str">
        <x:f>IF(B14="","",CHOOSE(WEEKDAY(B14,1),"日","月","火","水","木","金","土"))</x:f>
        <x:v>月</x:v>
      </x:c>
      <x:c r="D14" s="2" t="str">
        <x:f>IF($B14="","",IF(AND(ISNUMBER('周期設定'!$C$11),'周期設定'!$C$11&gt;=1,'周期設定'!$C$11&lt;=8,MOD('周期設定'!$C$11,1)=0,ISNUMBER('周期設定'!$C$4)),INDEX('周期設定'!$C$7:$J$7,1,MOD(MOD($B14-'周期設定'!$C$4+'周期設定'!$C$11-1,8)+8,8)+1),"入力確認"))</x:f>
        <x:v>休</x:v>
      </x:c>
      <x:c r="E14" s="2" t="str">
        <x:f>IF($B14="","",IF(AND(ISNUMBER('周期設定'!$C$12),'周期設定'!$C$12&gt;=1,'周期設定'!$C$12&lt;=8,MOD('周期設定'!$C$12,1)=0,ISNUMBER('周期設定'!$C$4)),INDEX('周期設定'!$C$7:$J$7,1,MOD(MOD($B14-'周期設定'!$C$4+'周期設定'!$C$12-1,8)+8,8)+1),"入力確認"))</x:f>
        <x:v>日</x:v>
      </x:c>
      <x:c r="F14" s="2" t="str">
        <x:f>IF($B14="","",IF(AND(ISNUMBER('周期設定'!$C$13),'周期設定'!$C$13&gt;=1,'周期設定'!$C$13&lt;=8,MOD('周期設定'!$C$13,1)=0,ISNUMBER('周期設定'!$C$4)),INDEX('周期設定'!$C$7:$J$7,1,MOD(MOD($B14-'周期設定'!$C$4+'周期設定'!$C$13-1,8)+8,8)+1),"入力確認"))</x:f>
        <x:v>準</x:v>
      </x:c>
      <x:c r="G14" s="2" t="str">
        <x:f>IF($B14="","",IF(AND(ISNUMBER('周期設定'!$C$14),'周期設定'!$C$14&gt;=1,'周期設定'!$C$14&lt;=8,MOD('周期設定'!$C$14,1)=0,ISNUMBER('周期設定'!$C$4)),INDEX('周期設定'!$C$7:$J$7,1,MOD(MOD($B14-'周期設定'!$C$4+'周期設定'!$C$14-1,8)+8,8)+1),"入力確認"))</x:f>
        <x:v>夜</x:v>
      </x:c>
      <x:c r="H14" s="2" t="n">
        <x:f>IF($B14="","",COUNTIFS($D14:$G14,"日"))</x:f>
        <x:v>1</x:v>
      </x:c>
      <x:c r="I14" s="2" t="n">
        <x:f>IF($B14="","",COUNTIFS($D14:$G14,"準"))</x:f>
        <x:v>1</x:v>
      </x:c>
      <x:c r="J14" s="2" t="n">
        <x:f>IF($B14="","",COUNTIFS($D14:$G14,"夜"))</x:f>
        <x:v>1</x:v>
      </x:c>
      <x:c r="K14" s="2" t="n">
        <x:f>IF($B14="","",COUNTIFS($D14:$G14,"休"))</x:f>
        <x:v>1</x:v>
      </x:c>
      <x:c r="L14" s="2" t="str">
        <x:f>IF(B14="","",IF(AND(H14=1,I14=1,J14=1,K14=1),"各1班","配置を確認"))</x:f>
        <x:v>各1班</x:v>
      </x:c>
      <x:c r="M14" s="2"/>
      <x:c r="N14" s="4" t="n">
        <x:f>DATE(YEAR($C$4),MONTH($C$4)+1,1)</x:f>
        <x:v>46296</x:v>
      </x:c>
      <x:c r="O14" s="2"/>
      <x:c r="P14" s="2"/>
      <x:c r="Q14" s="2"/>
      <x:c r="R14" s="2"/>
      <x:c r="S14" s="2"/>
    </x:row>
    <x:row r="15" ht="26" customHeight="1">
      <x:c r="A15" s="2"/>
      <x:c r="B15" s="15" t="n">
        <x:f>IF(DATE(YEAR($C$4),MONTH($C$4),1)+7&lt;DATE(YEAR($C$4),MONTH($C$4)+2,1),DATE(YEAR($C$4),MONTH($C$4),1)+7,"")</x:f>
        <x:v>46273</x:v>
      </x:c>
      <x:c r="C15" s="2" t="str">
        <x:f>IF(B15="","",CHOOSE(WEEKDAY(B15,1),"日","月","火","水","木","金","土"))</x:f>
        <x:v>火</x:v>
      </x:c>
      <x:c r="D15" s="2" t="str">
        <x:f>IF($B15="","",IF(AND(ISNUMBER('周期設定'!$C$11),'周期設定'!$C$11&gt;=1,'周期設定'!$C$11&lt;=8,MOD('周期設定'!$C$11,1)=0,ISNUMBER('周期設定'!$C$4)),INDEX('周期設定'!$C$7:$J$7,1,MOD(MOD($B15-'周期設定'!$C$4+'周期設定'!$C$11-1,8)+8,8)+1),"入力確認"))</x:f>
        <x:v>休</x:v>
      </x:c>
      <x:c r="E15" s="2" t="str">
        <x:f>IF($B15="","",IF(AND(ISNUMBER('周期設定'!$C$12),'周期設定'!$C$12&gt;=1,'周期設定'!$C$12&lt;=8,MOD('周期設定'!$C$12,1)=0,ISNUMBER('周期設定'!$C$4)),INDEX('周期設定'!$C$7:$J$7,1,MOD(MOD($B15-'周期設定'!$C$4+'周期設定'!$C$12-1,8)+8,8)+1),"入力確認"))</x:f>
        <x:v>日</x:v>
      </x:c>
      <x:c r="F15" s="2" t="str">
        <x:f>IF($B15="","",IF(AND(ISNUMBER('周期設定'!$C$13),'周期設定'!$C$13&gt;=1,'周期設定'!$C$13&lt;=8,MOD('周期設定'!$C$13,1)=0,ISNUMBER('周期設定'!$C$4)),INDEX('周期設定'!$C$7:$J$7,1,MOD(MOD($B15-'周期設定'!$C$4+'周期設定'!$C$13-1,8)+8,8)+1),"入力確認"))</x:f>
        <x:v>準</x:v>
      </x:c>
      <x:c r="G15" s="2" t="str">
        <x:f>IF($B15="","",IF(AND(ISNUMBER('周期設定'!$C$14),'周期設定'!$C$14&gt;=1,'周期設定'!$C$14&lt;=8,MOD('周期設定'!$C$14,1)=0,ISNUMBER('周期設定'!$C$4)),INDEX('周期設定'!$C$7:$J$7,1,MOD(MOD($B15-'周期設定'!$C$4+'周期設定'!$C$14-1,8)+8,8)+1),"入力確認"))</x:f>
        <x:v>夜</x:v>
      </x:c>
      <x:c r="H15" s="2" t="n">
        <x:f>IF($B15="","",COUNTIFS($D15:$G15,"日"))</x:f>
        <x:v>1</x:v>
      </x:c>
      <x:c r="I15" s="2" t="n">
        <x:f>IF($B15="","",COUNTIFS($D15:$G15,"準"))</x:f>
        <x:v>1</x:v>
      </x:c>
      <x:c r="J15" s="2" t="n">
        <x:f>IF($B15="","",COUNTIFS($D15:$G15,"夜"))</x:f>
        <x:v>1</x:v>
      </x:c>
      <x:c r="K15" s="2" t="n">
        <x:f>IF($B15="","",COUNTIFS($D15:$G15,"休"))</x:f>
        <x:v>1</x:v>
      </x:c>
      <x:c r="L15" s="2" t="str">
        <x:f>IF(B15="","",IF(AND(H15=1,I15=1,J15=1,K15=1),"各1班","配置を確認"))</x:f>
        <x:v>各1班</x:v>
      </x:c>
      <x:c r="M15" s="2"/>
      <x:c r="N15" s="2"/>
      <x:c r="O15" s="2"/>
      <x:c r="P15" s="2"/>
      <x:c r="Q15" s="2"/>
      <x:c r="R15" s="2"/>
      <x:c r="S15" s="2"/>
    </x:row>
    <x:row r="16" ht="30" customHeight="1">
      <x:c r="A16" s="2"/>
      <x:c r="B16" s="15" t="n">
        <x:f>IF(DATE(YEAR($C$4),MONTH($C$4),1)+8&lt;DATE(YEAR($C$4),MONTH($C$4)+2,1),DATE(YEAR($C$4),MONTH($C$4),1)+8,"")</x:f>
        <x:v>46274</x:v>
      </x:c>
      <x:c r="C16" s="2" t="str">
        <x:f>IF(B16="","",CHOOSE(WEEKDAY(B16,1),"日","月","火","水","木","金","土"))</x:f>
        <x:v>水</x:v>
      </x:c>
      <x:c r="D16" s="2" t="str">
        <x:f>IF($B16="","",IF(AND(ISNUMBER('周期設定'!$C$11),'周期設定'!$C$11&gt;=1,'周期設定'!$C$11&lt;=8,MOD('周期設定'!$C$11,1)=0,ISNUMBER('周期設定'!$C$4)),INDEX('周期設定'!$C$7:$J$7,1,MOD(MOD($B16-'周期設定'!$C$4+'周期設定'!$C$11-1,8)+8,8)+1),"入力確認"))</x:f>
        <x:v>日</x:v>
      </x:c>
      <x:c r="E16" s="2" t="str">
        <x:f>IF($B16="","",IF(AND(ISNUMBER('周期設定'!$C$12),'周期設定'!$C$12&gt;=1,'周期設定'!$C$12&lt;=8,MOD('周期設定'!$C$12,1)=0,ISNUMBER('周期設定'!$C$4)),INDEX('周期設定'!$C$7:$J$7,1,MOD(MOD($B16-'周期設定'!$C$4+'周期設定'!$C$12-1,8)+8,8)+1),"入力確認"))</x:f>
        <x:v>準</x:v>
      </x:c>
      <x:c r="F16" s="2" t="str">
        <x:f>IF($B16="","",IF(AND(ISNUMBER('周期設定'!$C$13),'周期設定'!$C$13&gt;=1,'周期設定'!$C$13&lt;=8,MOD('周期設定'!$C$13,1)=0,ISNUMBER('周期設定'!$C$4)),INDEX('周期設定'!$C$7:$J$7,1,MOD(MOD($B16-'周期設定'!$C$4+'周期設定'!$C$13-1,8)+8,8)+1),"入力確認"))</x:f>
        <x:v>夜</x:v>
      </x:c>
      <x:c r="G16" s="2" t="str">
        <x:f>IF($B16="","",IF(AND(ISNUMBER('周期設定'!$C$14),'周期設定'!$C$14&gt;=1,'周期設定'!$C$14&lt;=8,MOD('周期設定'!$C$14,1)=0,ISNUMBER('周期設定'!$C$4)),INDEX('周期設定'!$C$7:$J$7,1,MOD(MOD($B16-'周期設定'!$C$4+'周期設定'!$C$14-1,8)+8,8)+1),"入力確認"))</x:f>
        <x:v>休</x:v>
      </x:c>
      <x:c r="H16" s="2" t="n">
        <x:f>IF($B16="","",COUNTIFS($D16:$G16,"日"))</x:f>
        <x:v>1</x:v>
      </x:c>
      <x:c r="I16" s="2" t="n">
        <x:f>IF($B16="","",COUNTIFS($D16:$G16,"準"))</x:f>
        <x:v>1</x:v>
      </x:c>
      <x:c r="J16" s="2" t="n">
        <x:f>IF($B16="","",COUNTIFS($D16:$G16,"夜"))</x:f>
        <x:v>1</x:v>
      </x:c>
      <x:c r="K16" s="2" t="n">
        <x:f>IF($B16="","",COUNTIFS($D16:$G16,"休"))</x:f>
        <x:v>1</x:v>
      </x:c>
      <x:c r="L16" s="2" t="str">
        <x:f>IF(B16="","",IF(AND(H16=1,I16=1,J16=1,K16=1),"各1班","配置を確認"))</x:f>
        <x:v>各1班</x:v>
      </x:c>
      <x:c r="M16" s="2"/>
      <x:c r="N16" s="12" t="str">
        <x:v>班</x:v>
      </x:c>
      <x:c r="O16" s="12" t="str">
        <x:v>日</x:v>
      </x:c>
      <x:c r="P16" s="12" t="str">
        <x:v>準</x:v>
      </x:c>
      <x:c r="Q16" s="12" t="str">
        <x:v>夜</x:v>
      </x:c>
      <x:c r="R16" s="12" t="str">
        <x:v>休</x:v>
      </x:c>
      <x:c r="S16" s="12" t="str">
        <x:v>合計</x:v>
      </x:c>
    </x:row>
    <x:row r="17" ht="26" customHeight="1">
      <x:c r="A17" s="2"/>
      <x:c r="B17" s="15" t="n">
        <x:f>IF(DATE(YEAR($C$4),MONTH($C$4),1)+9&lt;DATE(YEAR($C$4),MONTH($C$4)+2,1),DATE(YEAR($C$4),MONTH($C$4),1)+9,"")</x:f>
        <x:v>46275</x:v>
      </x:c>
      <x:c r="C17" s="2" t="str">
        <x:f>IF(B17="","",CHOOSE(WEEKDAY(B17,1),"日","月","火","水","木","金","土"))</x:f>
        <x:v>木</x:v>
      </x:c>
      <x:c r="D17" s="2" t="str">
        <x:f>IF($B17="","",IF(AND(ISNUMBER('周期設定'!$C$11),'周期設定'!$C$11&gt;=1,'周期設定'!$C$11&lt;=8,MOD('周期設定'!$C$11,1)=0,ISNUMBER('周期設定'!$C$4)),INDEX('周期設定'!$C$7:$J$7,1,MOD(MOD($B17-'周期設定'!$C$4+'周期設定'!$C$11-1,8)+8,8)+1),"入力確認"))</x:f>
        <x:v>日</x:v>
      </x:c>
      <x:c r="E17" s="2" t="str">
        <x:f>IF($B17="","",IF(AND(ISNUMBER('周期設定'!$C$12),'周期設定'!$C$12&gt;=1,'周期設定'!$C$12&lt;=8,MOD('周期設定'!$C$12,1)=0,ISNUMBER('周期設定'!$C$4)),INDEX('周期設定'!$C$7:$J$7,1,MOD(MOD($B17-'周期設定'!$C$4+'周期設定'!$C$12-1,8)+8,8)+1),"入力確認"))</x:f>
        <x:v>準</x:v>
      </x:c>
      <x:c r="F17" s="2" t="str">
        <x:f>IF($B17="","",IF(AND(ISNUMBER('周期設定'!$C$13),'周期設定'!$C$13&gt;=1,'周期設定'!$C$13&lt;=8,MOD('周期設定'!$C$13,1)=0,ISNUMBER('周期設定'!$C$4)),INDEX('周期設定'!$C$7:$J$7,1,MOD(MOD($B17-'周期設定'!$C$4+'周期設定'!$C$13-1,8)+8,8)+1),"入力確認"))</x:f>
        <x:v>夜</x:v>
      </x:c>
      <x:c r="G17" s="2" t="str">
        <x:f>IF($B17="","",IF(AND(ISNUMBER('周期設定'!$C$14),'周期設定'!$C$14&gt;=1,'周期設定'!$C$14&lt;=8,MOD('周期設定'!$C$14,1)=0,ISNUMBER('周期設定'!$C$4)),INDEX('周期設定'!$C$7:$J$7,1,MOD(MOD($B17-'周期設定'!$C$4+'周期設定'!$C$14-1,8)+8,8)+1),"入力確認"))</x:f>
        <x:v>休</x:v>
      </x:c>
      <x:c r="H17" s="2" t="n">
        <x:f>IF($B17="","",COUNTIFS($D17:$G17,"日"))</x:f>
        <x:v>1</x:v>
      </x:c>
      <x:c r="I17" s="2" t="n">
        <x:f>IF($B17="","",COUNTIFS($D17:$G17,"準"))</x:f>
        <x:v>1</x:v>
      </x:c>
      <x:c r="J17" s="2" t="n">
        <x:f>IF($B17="","",COUNTIFS($D17:$G17,"夜"))</x:f>
        <x:v>1</x:v>
      </x:c>
      <x:c r="K17" s="2" t="n">
        <x:f>IF($B17="","",COUNTIFS($D17:$G17,"休"))</x:f>
        <x:v>1</x:v>
      </x:c>
      <x:c r="L17" s="2" t="str">
        <x:f>IF(B17="","",IF(AND(H17=1,I17=1,J17=1,K17=1),"各1班","配置を確認"))</x:f>
        <x:v>各1班</x:v>
      </x:c>
      <x:c r="M17" s="2"/>
      <x:c r="N17" s="2" t="str">
        <x:v>A班</x:v>
      </x:c>
      <x:c r="O17" s="2" t="n">
        <x:f>COUNTIFS($D$8:$D$69,"日",$B$8:$B$69,"&gt;="&amp;$N$14,$B$8:$B$69,"&lt;"&amp;DATE(YEAR($N$14),MONTH($N$14)+1,1))</x:f>
        <x:v>8</x:v>
      </x:c>
      <x:c r="P17" s="2" t="n">
        <x:f>COUNTIFS($D$8:$D$69,"準",$B$8:$B$69,"&gt;="&amp;$N$14,$B$8:$B$69,"&lt;"&amp;DATE(YEAR($N$14),MONTH($N$14)+1,1))</x:f>
        <x:v>8</x:v>
      </x:c>
      <x:c r="Q17" s="2" t="n">
        <x:f>COUNTIFS($D$8:$D$69,"夜",$B$8:$B$69,"&gt;="&amp;$N$14,$B$8:$B$69,"&lt;"&amp;DATE(YEAR($N$14),MONTH($N$14)+1,1))</x:f>
        <x:v>7</x:v>
      </x:c>
      <x:c r="R17" s="2" t="n">
        <x:f>COUNTIFS($D$8:$D$69,"休",$B$8:$B$69,"&gt;="&amp;$N$14,$B$8:$B$69,"&lt;"&amp;DATE(YEAR($N$14),MONTH($N$14)+1,1))</x:f>
        <x:v>8</x:v>
      </x:c>
      <x:c r="S17" s="2" t="n">
        <x:f>SUM(O17:R17)</x:f>
        <x:v>31</x:v>
      </x:c>
    </x:row>
    <x:row r="18" ht="26" customHeight="1">
      <x:c r="A18" s="2"/>
      <x:c r="B18" s="15" t="n">
        <x:f>IF(DATE(YEAR($C$4),MONTH($C$4),1)+10&lt;DATE(YEAR($C$4),MONTH($C$4)+2,1),DATE(YEAR($C$4),MONTH($C$4),1)+10,"")</x:f>
        <x:v>46276</x:v>
      </x:c>
      <x:c r="C18" s="2" t="str">
        <x:f>IF(B18="","",CHOOSE(WEEKDAY(B18,1),"日","月","火","水","木","金","土"))</x:f>
        <x:v>金</x:v>
      </x:c>
      <x:c r="D18" s="2" t="str">
        <x:f>IF($B18="","",IF(AND(ISNUMBER('周期設定'!$C$11),'周期設定'!$C$11&gt;=1,'周期設定'!$C$11&lt;=8,MOD('周期設定'!$C$11,1)=0,ISNUMBER('周期設定'!$C$4)),INDEX('周期設定'!$C$7:$J$7,1,MOD(MOD($B18-'周期設定'!$C$4+'周期設定'!$C$11-1,8)+8,8)+1),"入力確認"))</x:f>
        <x:v>準</x:v>
      </x:c>
      <x:c r="E18" s="2" t="str">
        <x:f>IF($B18="","",IF(AND(ISNUMBER('周期設定'!$C$12),'周期設定'!$C$12&gt;=1,'周期設定'!$C$12&lt;=8,MOD('周期設定'!$C$12,1)=0,ISNUMBER('周期設定'!$C$4)),INDEX('周期設定'!$C$7:$J$7,1,MOD(MOD($B18-'周期設定'!$C$4+'周期設定'!$C$12-1,8)+8,8)+1),"入力確認"))</x:f>
        <x:v>夜</x:v>
      </x:c>
      <x:c r="F18" s="2" t="str">
        <x:f>IF($B18="","",IF(AND(ISNUMBER('周期設定'!$C$13),'周期設定'!$C$13&gt;=1,'周期設定'!$C$13&lt;=8,MOD('周期設定'!$C$13,1)=0,ISNUMBER('周期設定'!$C$4)),INDEX('周期設定'!$C$7:$J$7,1,MOD(MOD($B18-'周期設定'!$C$4+'周期設定'!$C$13-1,8)+8,8)+1),"入力確認"))</x:f>
        <x:v>休</x:v>
      </x:c>
      <x:c r="G18" s="2" t="str">
        <x:f>IF($B18="","",IF(AND(ISNUMBER('周期設定'!$C$14),'周期設定'!$C$14&gt;=1,'周期設定'!$C$14&lt;=8,MOD('周期設定'!$C$14,1)=0,ISNUMBER('周期設定'!$C$4)),INDEX('周期設定'!$C$7:$J$7,1,MOD(MOD($B18-'周期設定'!$C$4+'周期設定'!$C$14-1,8)+8,8)+1),"入力確認"))</x:f>
        <x:v>日</x:v>
      </x:c>
      <x:c r="H18" s="2" t="n">
        <x:f>IF($B18="","",COUNTIFS($D18:$G18,"日"))</x:f>
        <x:v>1</x:v>
      </x:c>
      <x:c r="I18" s="2" t="n">
        <x:f>IF($B18="","",COUNTIFS($D18:$G18,"準"))</x:f>
        <x:v>1</x:v>
      </x:c>
      <x:c r="J18" s="2" t="n">
        <x:f>IF($B18="","",COUNTIFS($D18:$G18,"夜"))</x:f>
        <x:v>1</x:v>
      </x:c>
      <x:c r="K18" s="2" t="n">
        <x:f>IF($B18="","",COUNTIFS($D18:$G18,"休"))</x:f>
        <x:v>1</x:v>
      </x:c>
      <x:c r="L18" s="2" t="str">
        <x:f>IF(B18="","",IF(AND(H18=1,I18=1,J18=1,K18=1),"各1班","配置を確認"))</x:f>
        <x:v>各1班</x:v>
      </x:c>
      <x:c r="M18" s="2"/>
      <x:c r="N18" s="2" t="str">
        <x:v>B班</x:v>
      </x:c>
      <x:c r="O18" s="2" t="n">
        <x:f>COUNTIFS($E$8:$E$69,"日",$B$8:$B$69,"&gt;="&amp;$N$14,$B$8:$B$69,"&lt;"&amp;DATE(YEAR($N$14),MONTH($N$14)+1,1))</x:f>
        <x:v>8</x:v>
      </x:c>
      <x:c r="P18" s="2" t="n">
        <x:f>COUNTIFS($E$8:$E$69,"準",$B$8:$B$69,"&gt;="&amp;$N$14,$B$8:$B$69,"&lt;"&amp;DATE(YEAR($N$14),MONTH($N$14)+1,1))</x:f>
        <x:v>8</x:v>
      </x:c>
      <x:c r="Q18" s="2" t="n">
        <x:f>COUNTIFS($E$8:$E$69,"夜",$B$8:$B$69,"&gt;="&amp;$N$14,$B$8:$B$69,"&lt;"&amp;DATE(YEAR($N$14),MONTH($N$14)+1,1))</x:f>
        <x:v>8</x:v>
      </x:c>
      <x:c r="R18" s="2" t="n">
        <x:f>COUNTIFS($E$8:$E$69,"休",$B$8:$B$69,"&gt;="&amp;$N$14,$B$8:$B$69,"&lt;"&amp;DATE(YEAR($N$14),MONTH($N$14)+1,1))</x:f>
        <x:v>7</x:v>
      </x:c>
      <x:c r="S18" s="2" t="n">
        <x:f>SUM(O18:R18)</x:f>
        <x:v>31</x:v>
      </x:c>
    </x:row>
    <x:row r="19" ht="26" customHeight="1">
      <x:c r="A19" s="2"/>
      <x:c r="B19" s="15" t="n">
        <x:f>IF(DATE(YEAR($C$4),MONTH($C$4),1)+11&lt;DATE(YEAR($C$4),MONTH($C$4)+2,1),DATE(YEAR($C$4),MONTH($C$4),1)+11,"")</x:f>
        <x:v>46277</x:v>
      </x:c>
      <x:c r="C19" s="2" t="str">
        <x:f>IF(B19="","",CHOOSE(WEEKDAY(B19,1),"日","月","火","水","木","金","土"))</x:f>
        <x:v>土</x:v>
      </x:c>
      <x:c r="D19" s="2" t="str">
        <x:f>IF($B19="","",IF(AND(ISNUMBER('周期設定'!$C$11),'周期設定'!$C$11&gt;=1,'周期設定'!$C$11&lt;=8,MOD('周期設定'!$C$11,1)=0,ISNUMBER('周期設定'!$C$4)),INDEX('周期設定'!$C$7:$J$7,1,MOD(MOD($B19-'周期設定'!$C$4+'周期設定'!$C$11-1,8)+8,8)+1),"入力確認"))</x:f>
        <x:v>準</x:v>
      </x:c>
      <x:c r="E19" s="2" t="str">
        <x:f>IF($B19="","",IF(AND(ISNUMBER('周期設定'!$C$12),'周期設定'!$C$12&gt;=1,'周期設定'!$C$12&lt;=8,MOD('周期設定'!$C$12,1)=0,ISNUMBER('周期設定'!$C$4)),INDEX('周期設定'!$C$7:$J$7,1,MOD(MOD($B19-'周期設定'!$C$4+'周期設定'!$C$12-1,8)+8,8)+1),"入力確認"))</x:f>
        <x:v>夜</x:v>
      </x:c>
      <x:c r="F19" s="2" t="str">
        <x:f>IF($B19="","",IF(AND(ISNUMBER('周期設定'!$C$13),'周期設定'!$C$13&gt;=1,'周期設定'!$C$13&lt;=8,MOD('周期設定'!$C$13,1)=0,ISNUMBER('周期設定'!$C$4)),INDEX('周期設定'!$C$7:$J$7,1,MOD(MOD($B19-'周期設定'!$C$4+'周期設定'!$C$13-1,8)+8,8)+1),"入力確認"))</x:f>
        <x:v>休</x:v>
      </x:c>
      <x:c r="G19" s="2" t="str">
        <x:f>IF($B19="","",IF(AND(ISNUMBER('周期設定'!$C$14),'周期設定'!$C$14&gt;=1,'周期設定'!$C$14&lt;=8,MOD('周期設定'!$C$14,1)=0,ISNUMBER('周期設定'!$C$4)),INDEX('周期設定'!$C$7:$J$7,1,MOD(MOD($B19-'周期設定'!$C$4+'周期設定'!$C$14-1,8)+8,8)+1),"入力確認"))</x:f>
        <x:v>日</x:v>
      </x:c>
      <x:c r="H19" s="2" t="n">
        <x:f>IF($B19="","",COUNTIFS($D19:$G19,"日"))</x:f>
        <x:v>1</x:v>
      </x:c>
      <x:c r="I19" s="2" t="n">
        <x:f>IF($B19="","",COUNTIFS($D19:$G19,"準"))</x:f>
        <x:v>1</x:v>
      </x:c>
      <x:c r="J19" s="2" t="n">
        <x:f>IF($B19="","",COUNTIFS($D19:$G19,"夜"))</x:f>
        <x:v>1</x:v>
      </x:c>
      <x:c r="K19" s="2" t="n">
        <x:f>IF($B19="","",COUNTIFS($D19:$G19,"休"))</x:f>
        <x:v>1</x:v>
      </x:c>
      <x:c r="L19" s="2" t="str">
        <x:f>IF(B19="","",IF(AND(H19=1,I19=1,J19=1,K19=1),"各1班","配置を確認"))</x:f>
        <x:v>各1班</x:v>
      </x:c>
      <x:c r="M19" s="2"/>
      <x:c r="N19" s="2" t="str">
        <x:v>C班</x:v>
      </x:c>
      <x:c r="O19" s="2" t="n">
        <x:f>COUNTIFS($F$8:$F$69,"日",$B$8:$B$69,"&gt;="&amp;$N$14,$B$8:$B$69,"&lt;"&amp;DATE(YEAR($N$14),MONTH($N$14)+1,1))</x:f>
        <x:v>7</x:v>
      </x:c>
      <x:c r="P19" s="2" t="n">
        <x:f>COUNTIFS($F$8:$F$69,"準",$B$8:$B$69,"&gt;="&amp;$N$14,$B$8:$B$69,"&lt;"&amp;DATE(YEAR($N$14),MONTH($N$14)+1,1))</x:f>
        <x:v>8</x:v>
      </x:c>
      <x:c r="Q19" s="2" t="n">
        <x:f>COUNTIFS($F$8:$F$69,"夜",$B$8:$B$69,"&gt;="&amp;$N$14,$B$8:$B$69,"&lt;"&amp;DATE(YEAR($N$14),MONTH($N$14)+1,1))</x:f>
        <x:v>8</x:v>
      </x:c>
      <x:c r="R19" s="2" t="n">
        <x:f>COUNTIFS($F$8:$F$69,"休",$B$8:$B$69,"&gt;="&amp;$N$14,$B$8:$B$69,"&lt;"&amp;DATE(YEAR($N$14),MONTH($N$14)+1,1))</x:f>
        <x:v>8</x:v>
      </x:c>
      <x:c r="S19" s="2" t="n">
        <x:f>SUM(O19:R19)</x:f>
        <x:v>31</x:v>
      </x:c>
    </x:row>
    <x:row r="20" ht="26" customHeight="1">
      <x:c r="A20" s="2"/>
      <x:c r="B20" s="15" t="n">
        <x:f>IF(DATE(YEAR($C$4),MONTH($C$4),1)+12&lt;DATE(YEAR($C$4),MONTH($C$4)+2,1),DATE(YEAR($C$4),MONTH($C$4),1)+12,"")</x:f>
        <x:v>46278</x:v>
      </x:c>
      <x:c r="C20" s="2" t="str">
        <x:f>IF(B20="","",CHOOSE(WEEKDAY(B20,1),"日","月","火","水","木","金","土"))</x:f>
        <x:v>日</x:v>
      </x:c>
      <x:c r="D20" s="2" t="str">
        <x:f>IF($B20="","",IF(AND(ISNUMBER('周期設定'!$C$11),'周期設定'!$C$11&gt;=1,'周期設定'!$C$11&lt;=8,MOD('周期設定'!$C$11,1)=0,ISNUMBER('周期設定'!$C$4)),INDEX('周期設定'!$C$7:$J$7,1,MOD(MOD($B20-'周期設定'!$C$4+'周期設定'!$C$11-1,8)+8,8)+1),"入力確認"))</x:f>
        <x:v>夜</x:v>
      </x:c>
      <x:c r="E20" s="2" t="str">
        <x:f>IF($B20="","",IF(AND(ISNUMBER('周期設定'!$C$12),'周期設定'!$C$12&gt;=1,'周期設定'!$C$12&lt;=8,MOD('周期設定'!$C$12,1)=0,ISNUMBER('周期設定'!$C$4)),INDEX('周期設定'!$C$7:$J$7,1,MOD(MOD($B20-'周期設定'!$C$4+'周期設定'!$C$12-1,8)+8,8)+1),"入力確認"))</x:f>
        <x:v>休</x:v>
      </x:c>
      <x:c r="F20" s="2" t="str">
        <x:f>IF($B20="","",IF(AND(ISNUMBER('周期設定'!$C$13),'周期設定'!$C$13&gt;=1,'周期設定'!$C$13&lt;=8,MOD('周期設定'!$C$13,1)=0,ISNUMBER('周期設定'!$C$4)),INDEX('周期設定'!$C$7:$J$7,1,MOD(MOD($B20-'周期設定'!$C$4+'周期設定'!$C$13-1,8)+8,8)+1),"入力確認"))</x:f>
        <x:v>日</x:v>
      </x:c>
      <x:c r="G20" s="2" t="str">
        <x:f>IF($B20="","",IF(AND(ISNUMBER('周期設定'!$C$14),'周期設定'!$C$14&gt;=1,'周期設定'!$C$14&lt;=8,MOD('周期設定'!$C$14,1)=0,ISNUMBER('周期設定'!$C$4)),INDEX('周期設定'!$C$7:$J$7,1,MOD(MOD($B20-'周期設定'!$C$4+'周期設定'!$C$14-1,8)+8,8)+1),"入力確認"))</x:f>
        <x:v>準</x:v>
      </x:c>
      <x:c r="H20" s="2" t="n">
        <x:f>IF($B20="","",COUNTIFS($D20:$G20,"日"))</x:f>
        <x:v>1</x:v>
      </x:c>
      <x:c r="I20" s="2" t="n">
        <x:f>IF($B20="","",COUNTIFS($D20:$G20,"準"))</x:f>
        <x:v>1</x:v>
      </x:c>
      <x:c r="J20" s="2" t="n">
        <x:f>IF($B20="","",COUNTIFS($D20:$G20,"夜"))</x:f>
        <x:v>1</x:v>
      </x:c>
      <x:c r="K20" s="2" t="n">
        <x:f>IF($B20="","",COUNTIFS($D20:$G20,"休"))</x:f>
        <x:v>1</x:v>
      </x:c>
      <x:c r="L20" s="2" t="str">
        <x:f>IF(B20="","",IF(AND(H20=1,I20=1,J20=1,K20=1),"各1班","配置を確認"))</x:f>
        <x:v>各1班</x:v>
      </x:c>
      <x:c r="M20" s="2"/>
      <x:c r="N20" s="2" t="str">
        <x:v>D班</x:v>
      </x:c>
      <x:c r="O20" s="2" t="n">
        <x:f>COUNTIFS($G$8:$G$69,"日",$B$8:$B$69,"&gt;="&amp;$N$14,$B$8:$B$69,"&lt;"&amp;DATE(YEAR($N$14),MONTH($N$14)+1,1))</x:f>
        <x:v>8</x:v>
      </x:c>
      <x:c r="P20" s="2" t="n">
        <x:f>COUNTIFS($G$8:$G$69,"準",$B$8:$B$69,"&gt;="&amp;$N$14,$B$8:$B$69,"&lt;"&amp;DATE(YEAR($N$14),MONTH($N$14)+1,1))</x:f>
        <x:v>7</x:v>
      </x:c>
      <x:c r="Q20" s="2" t="n">
        <x:f>COUNTIFS($G$8:$G$69,"夜",$B$8:$B$69,"&gt;="&amp;$N$14,$B$8:$B$69,"&lt;"&amp;DATE(YEAR($N$14),MONTH($N$14)+1,1))</x:f>
        <x:v>8</x:v>
      </x:c>
      <x:c r="R20" s="2" t="n">
        <x:f>COUNTIFS($G$8:$G$69,"休",$B$8:$B$69,"&gt;="&amp;$N$14,$B$8:$B$69,"&lt;"&amp;DATE(YEAR($N$14),MONTH($N$14)+1,1))</x:f>
        <x:v>8</x:v>
      </x:c>
      <x:c r="S20" s="2" t="n">
        <x:f>SUM(O20:R20)</x:f>
        <x:v>31</x:v>
      </x:c>
    </x:row>
    <x:row r="21" ht="26" customHeight="1">
      <x:c r="A21" s="2"/>
      <x:c r="B21" s="15" t="n">
        <x:f>IF(DATE(YEAR($C$4),MONTH($C$4),1)+13&lt;DATE(YEAR($C$4),MONTH($C$4)+2,1),DATE(YEAR($C$4),MONTH($C$4),1)+13,"")</x:f>
        <x:v>46279</x:v>
      </x:c>
      <x:c r="C21" s="2" t="str">
        <x:f>IF(B21="","",CHOOSE(WEEKDAY(B21,1),"日","月","火","水","木","金","土"))</x:f>
        <x:v>月</x:v>
      </x:c>
      <x:c r="D21" s="2" t="str">
        <x:f>IF($B21="","",IF(AND(ISNUMBER('周期設定'!$C$11),'周期設定'!$C$11&gt;=1,'周期設定'!$C$11&lt;=8,MOD('周期設定'!$C$11,1)=0,ISNUMBER('周期設定'!$C$4)),INDEX('周期設定'!$C$7:$J$7,1,MOD(MOD($B21-'周期設定'!$C$4+'周期設定'!$C$11-1,8)+8,8)+1),"入力確認"))</x:f>
        <x:v>夜</x:v>
      </x:c>
      <x:c r="E21" s="2" t="str">
        <x:f>IF($B21="","",IF(AND(ISNUMBER('周期設定'!$C$12),'周期設定'!$C$12&gt;=1,'周期設定'!$C$12&lt;=8,MOD('周期設定'!$C$12,1)=0,ISNUMBER('周期設定'!$C$4)),INDEX('周期設定'!$C$7:$J$7,1,MOD(MOD($B21-'周期設定'!$C$4+'周期設定'!$C$12-1,8)+8,8)+1),"入力確認"))</x:f>
        <x:v>休</x:v>
      </x:c>
      <x:c r="F21" s="2" t="str">
        <x:f>IF($B21="","",IF(AND(ISNUMBER('周期設定'!$C$13),'周期設定'!$C$13&gt;=1,'周期設定'!$C$13&lt;=8,MOD('周期設定'!$C$13,1)=0,ISNUMBER('周期設定'!$C$4)),INDEX('周期設定'!$C$7:$J$7,1,MOD(MOD($B21-'周期設定'!$C$4+'周期設定'!$C$13-1,8)+8,8)+1),"入力確認"))</x:f>
        <x:v>日</x:v>
      </x:c>
      <x:c r="G21" s="2" t="str">
        <x:f>IF($B21="","",IF(AND(ISNUMBER('周期設定'!$C$14),'周期設定'!$C$14&gt;=1,'周期設定'!$C$14&lt;=8,MOD('周期設定'!$C$14,1)=0,ISNUMBER('周期設定'!$C$4)),INDEX('周期設定'!$C$7:$J$7,1,MOD(MOD($B21-'周期設定'!$C$4+'周期設定'!$C$14-1,8)+8,8)+1),"入力確認"))</x:f>
        <x:v>準</x:v>
      </x:c>
      <x:c r="H21" s="2" t="n">
        <x:f>IF($B21="","",COUNTIFS($D21:$G21,"日"))</x:f>
        <x:v>1</x:v>
      </x:c>
      <x:c r="I21" s="2" t="n">
        <x:f>IF($B21="","",COUNTIFS($D21:$G21,"準"))</x:f>
        <x:v>1</x:v>
      </x:c>
      <x:c r="J21" s="2" t="n">
        <x:f>IF($B21="","",COUNTIFS($D21:$G21,"夜"))</x:f>
        <x:v>1</x:v>
      </x:c>
      <x:c r="K21" s="2" t="n">
        <x:f>IF($B21="","",COUNTIFS($D21:$G21,"休"))</x:f>
        <x:v>1</x:v>
      </x:c>
      <x:c r="L21" s="2" t="str">
        <x:f>IF(B21="","",IF(AND(H21=1,I21=1,J21=1,K21=1),"各1班","配置を確認"))</x:f>
        <x:v>各1班</x:v>
      </x:c>
      <x:c r="M21" s="2"/>
      <x:c r="N21" s="2"/>
      <x:c r="O21" s="2"/>
      <x:c r="P21" s="2"/>
      <x:c r="Q21" s="2"/>
      <x:c r="R21" s="2"/>
      <x:c r="S21" s="2"/>
    </x:row>
    <x:row r="22" ht="26" customHeight="1">
      <x:c r="A22" s="2"/>
      <x:c r="B22" s="15" t="n">
        <x:f>IF(DATE(YEAR($C$4),MONTH($C$4),1)+14&lt;DATE(YEAR($C$4),MONTH($C$4)+2,1),DATE(YEAR($C$4),MONTH($C$4),1)+14,"")</x:f>
        <x:v>46280</x:v>
      </x:c>
      <x:c r="C22" s="2" t="str">
        <x:f>IF(B22="","",CHOOSE(WEEKDAY(B22,1),"日","月","火","水","木","金","土"))</x:f>
        <x:v>火</x:v>
      </x:c>
      <x:c r="D22" s="2" t="str">
        <x:f>IF($B22="","",IF(AND(ISNUMBER('周期設定'!$C$11),'周期設定'!$C$11&gt;=1,'周期設定'!$C$11&lt;=8,MOD('周期設定'!$C$11,1)=0,ISNUMBER('周期設定'!$C$4)),INDEX('周期設定'!$C$7:$J$7,1,MOD(MOD($B22-'周期設定'!$C$4+'周期設定'!$C$11-1,8)+8,8)+1),"入力確認"))</x:f>
        <x:v>休</x:v>
      </x:c>
      <x:c r="E22" s="2" t="str">
        <x:f>IF($B22="","",IF(AND(ISNUMBER('周期設定'!$C$12),'周期設定'!$C$12&gt;=1,'周期設定'!$C$12&lt;=8,MOD('周期設定'!$C$12,1)=0,ISNUMBER('周期設定'!$C$4)),INDEX('周期設定'!$C$7:$J$7,1,MOD(MOD($B22-'周期設定'!$C$4+'周期設定'!$C$12-1,8)+8,8)+1),"入力確認"))</x:f>
        <x:v>日</x:v>
      </x:c>
      <x:c r="F22" s="2" t="str">
        <x:f>IF($B22="","",IF(AND(ISNUMBER('周期設定'!$C$13),'周期設定'!$C$13&gt;=1,'周期設定'!$C$13&lt;=8,MOD('周期設定'!$C$13,1)=0,ISNUMBER('周期設定'!$C$4)),INDEX('周期設定'!$C$7:$J$7,1,MOD(MOD($B22-'周期設定'!$C$4+'周期設定'!$C$13-1,8)+8,8)+1),"入力確認"))</x:f>
        <x:v>準</x:v>
      </x:c>
      <x:c r="G22" s="2" t="str">
        <x:f>IF($B22="","",IF(AND(ISNUMBER('周期設定'!$C$14),'周期設定'!$C$14&gt;=1,'周期設定'!$C$14&lt;=8,MOD('周期設定'!$C$14,1)=0,ISNUMBER('周期設定'!$C$4)),INDEX('周期設定'!$C$7:$J$7,1,MOD(MOD($B22-'周期設定'!$C$4+'周期設定'!$C$14-1,8)+8,8)+1),"入力確認"))</x:f>
        <x:v>夜</x:v>
      </x:c>
      <x:c r="H22" s="2" t="n">
        <x:f>IF($B22="","",COUNTIFS($D22:$G22,"日"))</x:f>
        <x:v>1</x:v>
      </x:c>
      <x:c r="I22" s="2" t="n">
        <x:f>IF($B22="","",COUNTIFS($D22:$G22,"準"))</x:f>
        <x:v>1</x:v>
      </x:c>
      <x:c r="J22" s="2" t="n">
        <x:f>IF($B22="","",COUNTIFS($D22:$G22,"夜"))</x:f>
        <x:v>1</x:v>
      </x:c>
      <x:c r="K22" s="2" t="n">
        <x:f>IF($B22="","",COUNTIFS($D22:$G22,"休"))</x:f>
        <x:v>1</x:v>
      </x:c>
      <x:c r="L22" s="2" t="str">
        <x:f>IF(B22="","",IF(AND(H22=1,I22=1,J22=1,K22=1),"各1班","配置を確認"))</x:f>
        <x:v>各1班</x:v>
      </x:c>
      <x:c r="M22" s="2"/>
      <x:c r="N22" s="2"/>
      <x:c r="O22" s="2"/>
      <x:c r="P22" s="2"/>
      <x:c r="Q22" s="2"/>
      <x:c r="R22" s="2"/>
      <x:c r="S22" s="2"/>
    </x:row>
    <x:row r="23" ht="26" customHeight="1">
      <x:c r="A23" s="2"/>
      <x:c r="B23" s="15" t="n">
        <x:f>IF(DATE(YEAR($C$4),MONTH($C$4),1)+15&lt;DATE(YEAR($C$4),MONTH($C$4)+2,1),DATE(YEAR($C$4),MONTH($C$4),1)+15,"")</x:f>
        <x:v>46281</x:v>
      </x:c>
      <x:c r="C23" s="2" t="str">
        <x:f>IF(B23="","",CHOOSE(WEEKDAY(B23,1),"日","月","火","水","木","金","土"))</x:f>
        <x:v>水</x:v>
      </x:c>
      <x:c r="D23" s="2" t="str">
        <x:f>IF($B23="","",IF(AND(ISNUMBER('周期設定'!$C$11),'周期設定'!$C$11&gt;=1,'周期設定'!$C$11&lt;=8,MOD('周期設定'!$C$11,1)=0,ISNUMBER('周期設定'!$C$4)),INDEX('周期設定'!$C$7:$J$7,1,MOD(MOD($B23-'周期設定'!$C$4+'周期設定'!$C$11-1,8)+8,8)+1),"入力確認"))</x:f>
        <x:v>休</x:v>
      </x:c>
      <x:c r="E23" s="2" t="str">
        <x:f>IF($B23="","",IF(AND(ISNUMBER('周期設定'!$C$12),'周期設定'!$C$12&gt;=1,'周期設定'!$C$12&lt;=8,MOD('周期設定'!$C$12,1)=0,ISNUMBER('周期設定'!$C$4)),INDEX('周期設定'!$C$7:$J$7,1,MOD(MOD($B23-'周期設定'!$C$4+'周期設定'!$C$12-1,8)+8,8)+1),"入力確認"))</x:f>
        <x:v>日</x:v>
      </x:c>
      <x:c r="F23" s="2" t="str">
        <x:f>IF($B23="","",IF(AND(ISNUMBER('周期設定'!$C$13),'周期設定'!$C$13&gt;=1,'周期設定'!$C$13&lt;=8,MOD('周期設定'!$C$13,1)=0,ISNUMBER('周期設定'!$C$4)),INDEX('周期設定'!$C$7:$J$7,1,MOD(MOD($B23-'周期設定'!$C$4+'周期設定'!$C$13-1,8)+8,8)+1),"入力確認"))</x:f>
        <x:v>準</x:v>
      </x:c>
      <x:c r="G23" s="2" t="str">
        <x:f>IF($B23="","",IF(AND(ISNUMBER('周期設定'!$C$14),'周期設定'!$C$14&gt;=1,'周期設定'!$C$14&lt;=8,MOD('周期設定'!$C$14,1)=0,ISNUMBER('周期設定'!$C$4)),INDEX('周期設定'!$C$7:$J$7,1,MOD(MOD($B23-'周期設定'!$C$4+'周期設定'!$C$14-1,8)+8,8)+1),"入力確認"))</x:f>
        <x:v>夜</x:v>
      </x:c>
      <x:c r="H23" s="2" t="n">
        <x:f>IF($B23="","",COUNTIFS($D23:$G23,"日"))</x:f>
        <x:v>1</x:v>
      </x:c>
      <x:c r="I23" s="2" t="n">
        <x:f>IF($B23="","",COUNTIFS($D23:$G23,"準"))</x:f>
        <x:v>1</x:v>
      </x:c>
      <x:c r="J23" s="2" t="n">
        <x:f>IF($B23="","",COUNTIFS($D23:$G23,"夜"))</x:f>
        <x:v>1</x:v>
      </x:c>
      <x:c r="K23" s="2" t="n">
        <x:f>IF($B23="","",COUNTIFS($D23:$G23,"休"))</x:f>
        <x:v>1</x:v>
      </x:c>
      <x:c r="L23" s="2" t="str">
        <x:f>IF(B23="","",IF(AND(H23=1,I23=1,J23=1,K23=1),"各1班","配置を確認"))</x:f>
        <x:v>各1班</x:v>
      </x:c>
      <x:c r="M23" s="2"/>
      <x:c r="N23" s="2"/>
      <x:c r="O23" s="2"/>
      <x:c r="P23" s="2"/>
      <x:c r="Q23" s="2"/>
      <x:c r="R23" s="2"/>
      <x:c r="S23" s="2"/>
    </x:row>
    <x:row r="24" ht="26" customHeight="1">
      <x:c r="A24" s="2"/>
      <x:c r="B24" s="15" t="n">
        <x:f>IF(DATE(YEAR($C$4),MONTH($C$4),1)+16&lt;DATE(YEAR($C$4),MONTH($C$4)+2,1),DATE(YEAR($C$4),MONTH($C$4),1)+16,"")</x:f>
        <x:v>46282</x:v>
      </x:c>
      <x:c r="C24" s="2" t="str">
        <x:f>IF(B24="","",CHOOSE(WEEKDAY(B24,1),"日","月","火","水","木","金","土"))</x:f>
        <x:v>木</x:v>
      </x:c>
      <x:c r="D24" s="2" t="str">
        <x:f>IF($B24="","",IF(AND(ISNUMBER('周期設定'!$C$11),'周期設定'!$C$11&gt;=1,'周期設定'!$C$11&lt;=8,MOD('周期設定'!$C$11,1)=0,ISNUMBER('周期設定'!$C$4)),INDEX('周期設定'!$C$7:$J$7,1,MOD(MOD($B24-'周期設定'!$C$4+'周期設定'!$C$11-1,8)+8,8)+1),"入力確認"))</x:f>
        <x:v>日</x:v>
      </x:c>
      <x:c r="E24" s="2" t="str">
        <x:f>IF($B24="","",IF(AND(ISNUMBER('周期設定'!$C$12),'周期設定'!$C$12&gt;=1,'周期設定'!$C$12&lt;=8,MOD('周期設定'!$C$12,1)=0,ISNUMBER('周期設定'!$C$4)),INDEX('周期設定'!$C$7:$J$7,1,MOD(MOD($B24-'周期設定'!$C$4+'周期設定'!$C$12-1,8)+8,8)+1),"入力確認"))</x:f>
        <x:v>準</x:v>
      </x:c>
      <x:c r="F24" s="2" t="str">
        <x:f>IF($B24="","",IF(AND(ISNUMBER('周期設定'!$C$13),'周期設定'!$C$13&gt;=1,'周期設定'!$C$13&lt;=8,MOD('周期設定'!$C$13,1)=0,ISNUMBER('周期設定'!$C$4)),INDEX('周期設定'!$C$7:$J$7,1,MOD(MOD($B24-'周期設定'!$C$4+'周期設定'!$C$13-1,8)+8,8)+1),"入力確認"))</x:f>
        <x:v>夜</x:v>
      </x:c>
      <x:c r="G24" s="2" t="str">
        <x:f>IF($B24="","",IF(AND(ISNUMBER('周期設定'!$C$14),'周期設定'!$C$14&gt;=1,'周期設定'!$C$14&lt;=8,MOD('周期設定'!$C$14,1)=0,ISNUMBER('周期設定'!$C$4)),INDEX('周期設定'!$C$7:$J$7,1,MOD(MOD($B24-'周期設定'!$C$4+'周期設定'!$C$14-1,8)+8,8)+1),"入力確認"))</x:f>
        <x:v>休</x:v>
      </x:c>
      <x:c r="H24" s="2" t="n">
        <x:f>IF($B24="","",COUNTIFS($D24:$G24,"日"))</x:f>
        <x:v>1</x:v>
      </x:c>
      <x:c r="I24" s="2" t="n">
        <x:f>IF($B24="","",COUNTIFS($D24:$G24,"準"))</x:f>
        <x:v>1</x:v>
      </x:c>
      <x:c r="J24" s="2" t="n">
        <x:f>IF($B24="","",COUNTIFS($D24:$G24,"夜"))</x:f>
        <x:v>1</x:v>
      </x:c>
      <x:c r="K24" s="2" t="n">
        <x:f>IF($B24="","",COUNTIFS($D24:$G24,"休"))</x:f>
        <x:v>1</x:v>
      </x:c>
      <x:c r="L24" s="2" t="str">
        <x:f>IF(B24="","",IF(AND(H24=1,I24=1,J24=1,K24=1),"各1班","配置を確認"))</x:f>
        <x:v>各1班</x:v>
      </x:c>
      <x:c r="M24" s="2"/>
      <x:c r="N24" s="2"/>
      <x:c r="O24" s="2"/>
      <x:c r="P24" s="2"/>
      <x:c r="Q24" s="2"/>
      <x:c r="R24" s="2"/>
      <x:c r="S24" s="2"/>
    </x:row>
    <x:row r="25" ht="26" customHeight="1">
      <x:c r="A25" s="2"/>
      <x:c r="B25" s="15" t="n">
        <x:f>IF(DATE(YEAR($C$4),MONTH($C$4),1)+17&lt;DATE(YEAR($C$4),MONTH($C$4)+2,1),DATE(YEAR($C$4),MONTH($C$4),1)+17,"")</x:f>
        <x:v>46283</x:v>
      </x:c>
      <x:c r="C25" s="2" t="str">
        <x:f>IF(B25="","",CHOOSE(WEEKDAY(B25,1),"日","月","火","水","木","金","土"))</x:f>
        <x:v>金</x:v>
      </x:c>
      <x:c r="D25" s="2" t="str">
        <x:f>IF($B25="","",IF(AND(ISNUMBER('周期設定'!$C$11),'周期設定'!$C$11&gt;=1,'周期設定'!$C$11&lt;=8,MOD('周期設定'!$C$11,1)=0,ISNUMBER('周期設定'!$C$4)),INDEX('周期設定'!$C$7:$J$7,1,MOD(MOD($B25-'周期設定'!$C$4+'周期設定'!$C$11-1,8)+8,8)+1),"入力確認"))</x:f>
        <x:v>日</x:v>
      </x:c>
      <x:c r="E25" s="2" t="str">
        <x:f>IF($B25="","",IF(AND(ISNUMBER('周期設定'!$C$12),'周期設定'!$C$12&gt;=1,'周期設定'!$C$12&lt;=8,MOD('周期設定'!$C$12,1)=0,ISNUMBER('周期設定'!$C$4)),INDEX('周期設定'!$C$7:$J$7,1,MOD(MOD($B25-'周期設定'!$C$4+'周期設定'!$C$12-1,8)+8,8)+1),"入力確認"))</x:f>
        <x:v>準</x:v>
      </x:c>
      <x:c r="F25" s="2" t="str">
        <x:f>IF($B25="","",IF(AND(ISNUMBER('周期設定'!$C$13),'周期設定'!$C$13&gt;=1,'周期設定'!$C$13&lt;=8,MOD('周期設定'!$C$13,1)=0,ISNUMBER('周期設定'!$C$4)),INDEX('周期設定'!$C$7:$J$7,1,MOD(MOD($B25-'周期設定'!$C$4+'周期設定'!$C$13-1,8)+8,8)+1),"入力確認"))</x:f>
        <x:v>夜</x:v>
      </x:c>
      <x:c r="G25" s="2" t="str">
        <x:f>IF($B25="","",IF(AND(ISNUMBER('周期設定'!$C$14),'周期設定'!$C$14&gt;=1,'周期設定'!$C$14&lt;=8,MOD('周期設定'!$C$14,1)=0,ISNUMBER('周期設定'!$C$4)),INDEX('周期設定'!$C$7:$J$7,1,MOD(MOD($B25-'周期設定'!$C$4+'周期設定'!$C$14-1,8)+8,8)+1),"入力確認"))</x:f>
        <x:v>休</x:v>
      </x:c>
      <x:c r="H25" s="2" t="n">
        <x:f>IF($B25="","",COUNTIFS($D25:$G25,"日"))</x:f>
        <x:v>1</x:v>
      </x:c>
      <x:c r="I25" s="2" t="n">
        <x:f>IF($B25="","",COUNTIFS($D25:$G25,"準"))</x:f>
        <x:v>1</x:v>
      </x:c>
      <x:c r="J25" s="2" t="n">
        <x:f>IF($B25="","",COUNTIFS($D25:$G25,"夜"))</x:f>
        <x:v>1</x:v>
      </x:c>
      <x:c r="K25" s="2" t="n">
        <x:f>IF($B25="","",COUNTIFS($D25:$G25,"休"))</x:f>
        <x:v>1</x:v>
      </x:c>
      <x:c r="L25" s="2" t="str">
        <x:f>IF(B25="","",IF(AND(H25=1,I25=1,J25=1,K25=1),"各1班","配置を確認"))</x:f>
        <x:v>各1班</x:v>
      </x:c>
      <x:c r="M25" s="2"/>
      <x:c r="N25" s="2"/>
      <x:c r="O25" s="2"/>
      <x:c r="P25" s="2"/>
      <x:c r="Q25" s="2"/>
      <x:c r="R25" s="2"/>
      <x:c r="S25" s="2"/>
    </x:row>
    <x:row r="26" ht="26" customHeight="1">
      <x:c r="A26" s="2"/>
      <x:c r="B26" s="15" t="n">
        <x:f>IF(DATE(YEAR($C$4),MONTH($C$4),1)+18&lt;DATE(YEAR($C$4),MONTH($C$4)+2,1),DATE(YEAR($C$4),MONTH($C$4),1)+18,"")</x:f>
        <x:v>46284</x:v>
      </x:c>
      <x:c r="C26" s="2" t="str">
        <x:f>IF(B26="","",CHOOSE(WEEKDAY(B26,1),"日","月","火","水","木","金","土"))</x:f>
        <x:v>土</x:v>
      </x:c>
      <x:c r="D26" s="2" t="str">
        <x:f>IF($B26="","",IF(AND(ISNUMBER('周期設定'!$C$11),'周期設定'!$C$11&gt;=1,'周期設定'!$C$11&lt;=8,MOD('周期設定'!$C$11,1)=0,ISNUMBER('周期設定'!$C$4)),INDEX('周期設定'!$C$7:$J$7,1,MOD(MOD($B26-'周期設定'!$C$4+'周期設定'!$C$11-1,8)+8,8)+1),"入力確認"))</x:f>
        <x:v>準</x:v>
      </x:c>
      <x:c r="E26" s="2" t="str">
        <x:f>IF($B26="","",IF(AND(ISNUMBER('周期設定'!$C$12),'周期設定'!$C$12&gt;=1,'周期設定'!$C$12&lt;=8,MOD('周期設定'!$C$12,1)=0,ISNUMBER('周期設定'!$C$4)),INDEX('周期設定'!$C$7:$J$7,1,MOD(MOD($B26-'周期設定'!$C$4+'周期設定'!$C$12-1,8)+8,8)+1),"入力確認"))</x:f>
        <x:v>夜</x:v>
      </x:c>
      <x:c r="F26" s="2" t="str">
        <x:f>IF($B26="","",IF(AND(ISNUMBER('周期設定'!$C$13),'周期設定'!$C$13&gt;=1,'周期設定'!$C$13&lt;=8,MOD('周期設定'!$C$13,1)=0,ISNUMBER('周期設定'!$C$4)),INDEX('周期設定'!$C$7:$J$7,1,MOD(MOD($B26-'周期設定'!$C$4+'周期設定'!$C$13-1,8)+8,8)+1),"入力確認"))</x:f>
        <x:v>休</x:v>
      </x:c>
      <x:c r="G26" s="2" t="str">
        <x:f>IF($B26="","",IF(AND(ISNUMBER('周期設定'!$C$14),'周期設定'!$C$14&gt;=1,'周期設定'!$C$14&lt;=8,MOD('周期設定'!$C$14,1)=0,ISNUMBER('周期設定'!$C$4)),INDEX('周期設定'!$C$7:$J$7,1,MOD(MOD($B26-'周期設定'!$C$4+'周期設定'!$C$14-1,8)+8,8)+1),"入力確認"))</x:f>
        <x:v>日</x:v>
      </x:c>
      <x:c r="H26" s="2" t="n">
        <x:f>IF($B26="","",COUNTIFS($D26:$G26,"日"))</x:f>
        <x:v>1</x:v>
      </x:c>
      <x:c r="I26" s="2" t="n">
        <x:f>IF($B26="","",COUNTIFS($D26:$G26,"準"))</x:f>
        <x:v>1</x:v>
      </x:c>
      <x:c r="J26" s="2" t="n">
        <x:f>IF($B26="","",COUNTIFS($D26:$G26,"夜"))</x:f>
        <x:v>1</x:v>
      </x:c>
      <x:c r="K26" s="2" t="n">
        <x:f>IF($B26="","",COUNTIFS($D26:$G26,"休"))</x:f>
        <x:v>1</x:v>
      </x:c>
      <x:c r="L26" s="2" t="str">
        <x:f>IF(B26="","",IF(AND(H26=1,I26=1,J26=1,K26=1),"各1班","配置を確認"))</x:f>
        <x:v>各1班</x:v>
      </x:c>
      <x:c r="M26" s="2"/>
      <x:c r="N26" s="2"/>
      <x:c r="O26" s="2"/>
      <x:c r="P26" s="2"/>
      <x:c r="Q26" s="2"/>
      <x:c r="R26" s="2"/>
      <x:c r="S26" s="2"/>
    </x:row>
    <x:row r="27" ht="26" customHeight="1">
      <x:c r="A27" s="2"/>
      <x:c r="B27" s="15" t="n">
        <x:f>IF(DATE(YEAR($C$4),MONTH($C$4),1)+19&lt;DATE(YEAR($C$4),MONTH($C$4)+2,1),DATE(YEAR($C$4),MONTH($C$4),1)+19,"")</x:f>
        <x:v>46285</x:v>
      </x:c>
      <x:c r="C27" s="2" t="str">
        <x:f>IF(B27="","",CHOOSE(WEEKDAY(B27,1),"日","月","火","水","木","金","土"))</x:f>
        <x:v>日</x:v>
      </x:c>
      <x:c r="D27" s="2" t="str">
        <x:f>IF($B27="","",IF(AND(ISNUMBER('周期設定'!$C$11),'周期設定'!$C$11&gt;=1,'周期設定'!$C$11&lt;=8,MOD('周期設定'!$C$11,1)=0,ISNUMBER('周期設定'!$C$4)),INDEX('周期設定'!$C$7:$J$7,1,MOD(MOD($B27-'周期設定'!$C$4+'周期設定'!$C$11-1,8)+8,8)+1),"入力確認"))</x:f>
        <x:v>準</x:v>
      </x:c>
      <x:c r="E27" s="2" t="str">
        <x:f>IF($B27="","",IF(AND(ISNUMBER('周期設定'!$C$12),'周期設定'!$C$12&gt;=1,'周期設定'!$C$12&lt;=8,MOD('周期設定'!$C$12,1)=0,ISNUMBER('周期設定'!$C$4)),INDEX('周期設定'!$C$7:$J$7,1,MOD(MOD($B27-'周期設定'!$C$4+'周期設定'!$C$12-1,8)+8,8)+1),"入力確認"))</x:f>
        <x:v>夜</x:v>
      </x:c>
      <x:c r="F27" s="2" t="str">
        <x:f>IF($B27="","",IF(AND(ISNUMBER('周期設定'!$C$13),'周期設定'!$C$13&gt;=1,'周期設定'!$C$13&lt;=8,MOD('周期設定'!$C$13,1)=0,ISNUMBER('周期設定'!$C$4)),INDEX('周期設定'!$C$7:$J$7,1,MOD(MOD($B27-'周期設定'!$C$4+'周期設定'!$C$13-1,8)+8,8)+1),"入力確認"))</x:f>
        <x:v>休</x:v>
      </x:c>
      <x:c r="G27" s="2" t="str">
        <x:f>IF($B27="","",IF(AND(ISNUMBER('周期設定'!$C$14),'周期設定'!$C$14&gt;=1,'周期設定'!$C$14&lt;=8,MOD('周期設定'!$C$14,1)=0,ISNUMBER('周期設定'!$C$4)),INDEX('周期設定'!$C$7:$J$7,1,MOD(MOD($B27-'周期設定'!$C$4+'周期設定'!$C$14-1,8)+8,8)+1),"入力確認"))</x:f>
        <x:v>日</x:v>
      </x:c>
      <x:c r="H27" s="2" t="n">
        <x:f>IF($B27="","",COUNTIFS($D27:$G27,"日"))</x:f>
        <x:v>1</x:v>
      </x:c>
      <x:c r="I27" s="2" t="n">
        <x:f>IF($B27="","",COUNTIFS($D27:$G27,"準"))</x:f>
        <x:v>1</x:v>
      </x:c>
      <x:c r="J27" s="2" t="n">
        <x:f>IF($B27="","",COUNTIFS($D27:$G27,"夜"))</x:f>
        <x:v>1</x:v>
      </x:c>
      <x:c r="K27" s="2" t="n">
        <x:f>IF($B27="","",COUNTIFS($D27:$G27,"休"))</x:f>
        <x:v>1</x:v>
      </x:c>
      <x:c r="L27" s="2" t="str">
        <x:f>IF(B27="","",IF(AND(H27=1,I27=1,J27=1,K27=1),"各1班","配置を確認"))</x:f>
        <x:v>各1班</x:v>
      </x:c>
      <x:c r="M27" s="2"/>
      <x:c r="N27" s="2"/>
      <x:c r="O27" s="2"/>
      <x:c r="P27" s="2"/>
      <x:c r="Q27" s="2"/>
      <x:c r="R27" s="2"/>
      <x:c r="S27" s="2"/>
    </x:row>
    <x:row r="28" ht="26" customHeight="1">
      <x:c r="A28" s="2"/>
      <x:c r="B28" s="15" t="n">
        <x:f>IF(DATE(YEAR($C$4),MONTH($C$4),1)+20&lt;DATE(YEAR($C$4),MONTH($C$4)+2,1),DATE(YEAR($C$4),MONTH($C$4),1)+20,"")</x:f>
        <x:v>46286</x:v>
      </x:c>
      <x:c r="C28" s="2" t="str">
        <x:f>IF(B28="","",CHOOSE(WEEKDAY(B28,1),"日","月","火","水","木","金","土"))</x:f>
        <x:v>月</x:v>
      </x:c>
      <x:c r="D28" s="2" t="str">
        <x:f>IF($B28="","",IF(AND(ISNUMBER('周期設定'!$C$11),'周期設定'!$C$11&gt;=1,'周期設定'!$C$11&lt;=8,MOD('周期設定'!$C$11,1)=0,ISNUMBER('周期設定'!$C$4)),INDEX('周期設定'!$C$7:$J$7,1,MOD(MOD($B28-'周期設定'!$C$4+'周期設定'!$C$11-1,8)+8,8)+1),"入力確認"))</x:f>
        <x:v>夜</x:v>
      </x:c>
      <x:c r="E28" s="2" t="str">
        <x:f>IF($B28="","",IF(AND(ISNUMBER('周期設定'!$C$12),'周期設定'!$C$12&gt;=1,'周期設定'!$C$12&lt;=8,MOD('周期設定'!$C$12,1)=0,ISNUMBER('周期設定'!$C$4)),INDEX('周期設定'!$C$7:$J$7,1,MOD(MOD($B28-'周期設定'!$C$4+'周期設定'!$C$12-1,8)+8,8)+1),"入力確認"))</x:f>
        <x:v>休</x:v>
      </x:c>
      <x:c r="F28" s="2" t="str">
        <x:f>IF($B28="","",IF(AND(ISNUMBER('周期設定'!$C$13),'周期設定'!$C$13&gt;=1,'周期設定'!$C$13&lt;=8,MOD('周期設定'!$C$13,1)=0,ISNUMBER('周期設定'!$C$4)),INDEX('周期設定'!$C$7:$J$7,1,MOD(MOD($B28-'周期設定'!$C$4+'周期設定'!$C$13-1,8)+8,8)+1),"入力確認"))</x:f>
        <x:v>日</x:v>
      </x:c>
      <x:c r="G28" s="2" t="str">
        <x:f>IF($B28="","",IF(AND(ISNUMBER('周期設定'!$C$14),'周期設定'!$C$14&gt;=1,'周期設定'!$C$14&lt;=8,MOD('周期設定'!$C$14,1)=0,ISNUMBER('周期設定'!$C$4)),INDEX('周期設定'!$C$7:$J$7,1,MOD(MOD($B28-'周期設定'!$C$4+'周期設定'!$C$14-1,8)+8,8)+1),"入力確認"))</x:f>
        <x:v>準</x:v>
      </x:c>
      <x:c r="H28" s="2" t="n">
        <x:f>IF($B28="","",COUNTIFS($D28:$G28,"日"))</x:f>
        <x:v>1</x:v>
      </x:c>
      <x:c r="I28" s="2" t="n">
        <x:f>IF($B28="","",COUNTIFS($D28:$G28,"準"))</x:f>
        <x:v>1</x:v>
      </x:c>
      <x:c r="J28" s="2" t="n">
        <x:f>IF($B28="","",COUNTIFS($D28:$G28,"夜"))</x:f>
        <x:v>1</x:v>
      </x:c>
      <x:c r="K28" s="2" t="n">
        <x:f>IF($B28="","",COUNTIFS($D28:$G28,"休"))</x:f>
        <x:v>1</x:v>
      </x:c>
      <x:c r="L28" s="2" t="str">
        <x:f>IF(B28="","",IF(AND(H28=1,I28=1,J28=1,K28=1),"各1班","配置を確認"))</x:f>
        <x:v>各1班</x:v>
      </x:c>
      <x:c r="M28" s="2"/>
      <x:c r="N28" s="2"/>
      <x:c r="O28" s="2"/>
      <x:c r="P28" s="2"/>
      <x:c r="Q28" s="2"/>
      <x:c r="R28" s="2"/>
      <x:c r="S28" s="2"/>
    </x:row>
    <x:row r="29" ht="26" customHeight="1">
      <x:c r="A29" s="2"/>
      <x:c r="B29" s="15" t="n">
        <x:f>IF(DATE(YEAR($C$4),MONTH($C$4),1)+21&lt;DATE(YEAR($C$4),MONTH($C$4)+2,1),DATE(YEAR($C$4),MONTH($C$4),1)+21,"")</x:f>
        <x:v>46287</x:v>
      </x:c>
      <x:c r="C29" s="2" t="str">
        <x:f>IF(B29="","",CHOOSE(WEEKDAY(B29,1),"日","月","火","水","木","金","土"))</x:f>
        <x:v>火</x:v>
      </x:c>
      <x:c r="D29" s="2" t="str">
        <x:f>IF($B29="","",IF(AND(ISNUMBER('周期設定'!$C$11),'周期設定'!$C$11&gt;=1,'周期設定'!$C$11&lt;=8,MOD('周期設定'!$C$11,1)=0,ISNUMBER('周期設定'!$C$4)),INDEX('周期設定'!$C$7:$J$7,1,MOD(MOD($B29-'周期設定'!$C$4+'周期設定'!$C$11-1,8)+8,8)+1),"入力確認"))</x:f>
        <x:v>夜</x:v>
      </x:c>
      <x:c r="E29" s="2" t="str">
        <x:f>IF($B29="","",IF(AND(ISNUMBER('周期設定'!$C$12),'周期設定'!$C$12&gt;=1,'周期設定'!$C$12&lt;=8,MOD('周期設定'!$C$12,1)=0,ISNUMBER('周期設定'!$C$4)),INDEX('周期設定'!$C$7:$J$7,1,MOD(MOD($B29-'周期設定'!$C$4+'周期設定'!$C$12-1,8)+8,8)+1),"入力確認"))</x:f>
        <x:v>休</x:v>
      </x:c>
      <x:c r="F29" s="2" t="str">
        <x:f>IF($B29="","",IF(AND(ISNUMBER('周期設定'!$C$13),'周期設定'!$C$13&gt;=1,'周期設定'!$C$13&lt;=8,MOD('周期設定'!$C$13,1)=0,ISNUMBER('周期設定'!$C$4)),INDEX('周期設定'!$C$7:$J$7,1,MOD(MOD($B29-'周期設定'!$C$4+'周期設定'!$C$13-1,8)+8,8)+1),"入力確認"))</x:f>
        <x:v>日</x:v>
      </x:c>
      <x:c r="G29" s="2" t="str">
        <x:f>IF($B29="","",IF(AND(ISNUMBER('周期設定'!$C$14),'周期設定'!$C$14&gt;=1,'周期設定'!$C$14&lt;=8,MOD('周期設定'!$C$14,1)=0,ISNUMBER('周期設定'!$C$4)),INDEX('周期設定'!$C$7:$J$7,1,MOD(MOD($B29-'周期設定'!$C$4+'周期設定'!$C$14-1,8)+8,8)+1),"入力確認"))</x:f>
        <x:v>準</x:v>
      </x:c>
      <x:c r="H29" s="2" t="n">
        <x:f>IF($B29="","",COUNTIFS($D29:$G29,"日"))</x:f>
        <x:v>1</x:v>
      </x:c>
      <x:c r="I29" s="2" t="n">
        <x:f>IF($B29="","",COUNTIFS($D29:$G29,"準"))</x:f>
        <x:v>1</x:v>
      </x:c>
      <x:c r="J29" s="2" t="n">
        <x:f>IF($B29="","",COUNTIFS($D29:$G29,"夜"))</x:f>
        <x:v>1</x:v>
      </x:c>
      <x:c r="K29" s="2" t="n">
        <x:f>IF($B29="","",COUNTIFS($D29:$G29,"休"))</x:f>
        <x:v>1</x:v>
      </x:c>
      <x:c r="L29" s="2" t="str">
        <x:f>IF(B29="","",IF(AND(H29=1,I29=1,J29=1,K29=1),"各1班","配置を確認"))</x:f>
        <x:v>各1班</x:v>
      </x:c>
      <x:c r="M29" s="2"/>
      <x:c r="N29" s="2"/>
      <x:c r="O29" s="2"/>
      <x:c r="P29" s="2"/>
      <x:c r="Q29" s="2"/>
      <x:c r="R29" s="2"/>
      <x:c r="S29" s="2"/>
    </x:row>
    <x:row r="30" ht="26" customHeight="1">
      <x:c r="A30" s="2"/>
      <x:c r="B30" s="15" t="n">
        <x:f>IF(DATE(YEAR($C$4),MONTH($C$4),1)+22&lt;DATE(YEAR($C$4),MONTH($C$4)+2,1),DATE(YEAR($C$4),MONTH($C$4),1)+22,"")</x:f>
        <x:v>46288</x:v>
      </x:c>
      <x:c r="C30" s="2" t="str">
        <x:f>IF(B30="","",CHOOSE(WEEKDAY(B30,1),"日","月","火","水","木","金","土"))</x:f>
        <x:v>水</x:v>
      </x:c>
      <x:c r="D30" s="2" t="str">
        <x:f>IF($B30="","",IF(AND(ISNUMBER('周期設定'!$C$11),'周期設定'!$C$11&gt;=1,'周期設定'!$C$11&lt;=8,MOD('周期設定'!$C$11,1)=0,ISNUMBER('周期設定'!$C$4)),INDEX('周期設定'!$C$7:$J$7,1,MOD(MOD($B30-'周期設定'!$C$4+'周期設定'!$C$11-1,8)+8,8)+1),"入力確認"))</x:f>
        <x:v>休</x:v>
      </x:c>
      <x:c r="E30" s="2" t="str">
        <x:f>IF($B30="","",IF(AND(ISNUMBER('周期設定'!$C$12),'周期設定'!$C$12&gt;=1,'周期設定'!$C$12&lt;=8,MOD('周期設定'!$C$12,1)=0,ISNUMBER('周期設定'!$C$4)),INDEX('周期設定'!$C$7:$J$7,1,MOD(MOD($B30-'周期設定'!$C$4+'周期設定'!$C$12-1,8)+8,8)+1),"入力確認"))</x:f>
        <x:v>日</x:v>
      </x:c>
      <x:c r="F30" s="2" t="str">
        <x:f>IF($B30="","",IF(AND(ISNUMBER('周期設定'!$C$13),'周期設定'!$C$13&gt;=1,'周期設定'!$C$13&lt;=8,MOD('周期設定'!$C$13,1)=0,ISNUMBER('周期設定'!$C$4)),INDEX('周期設定'!$C$7:$J$7,1,MOD(MOD($B30-'周期設定'!$C$4+'周期設定'!$C$13-1,8)+8,8)+1),"入力確認"))</x:f>
        <x:v>準</x:v>
      </x:c>
      <x:c r="G30" s="2" t="str">
        <x:f>IF($B30="","",IF(AND(ISNUMBER('周期設定'!$C$14),'周期設定'!$C$14&gt;=1,'周期設定'!$C$14&lt;=8,MOD('周期設定'!$C$14,1)=0,ISNUMBER('周期設定'!$C$4)),INDEX('周期設定'!$C$7:$J$7,1,MOD(MOD($B30-'周期設定'!$C$4+'周期設定'!$C$14-1,8)+8,8)+1),"入力確認"))</x:f>
        <x:v>夜</x:v>
      </x:c>
      <x:c r="H30" s="2" t="n">
        <x:f>IF($B30="","",COUNTIFS($D30:$G30,"日"))</x:f>
        <x:v>1</x:v>
      </x:c>
      <x:c r="I30" s="2" t="n">
        <x:f>IF($B30="","",COUNTIFS($D30:$G30,"準"))</x:f>
        <x:v>1</x:v>
      </x:c>
      <x:c r="J30" s="2" t="n">
        <x:f>IF($B30="","",COUNTIFS($D30:$G30,"夜"))</x:f>
        <x:v>1</x:v>
      </x:c>
      <x:c r="K30" s="2" t="n">
        <x:f>IF($B30="","",COUNTIFS($D30:$G30,"休"))</x:f>
        <x:v>1</x:v>
      </x:c>
      <x:c r="L30" s="2" t="str">
        <x:f>IF(B30="","",IF(AND(H30=1,I30=1,J30=1,K30=1),"各1班","配置を確認"))</x:f>
        <x:v>各1班</x:v>
      </x:c>
      <x:c r="M30" s="2"/>
      <x:c r="N30" s="2"/>
      <x:c r="O30" s="2"/>
      <x:c r="P30" s="2"/>
      <x:c r="Q30" s="2"/>
      <x:c r="R30" s="2"/>
      <x:c r="S30" s="2"/>
    </x:row>
    <x:row r="31" ht="26" customHeight="1">
      <x:c r="A31" s="2"/>
      <x:c r="B31" s="15" t="n">
        <x:f>IF(DATE(YEAR($C$4),MONTH($C$4),1)+23&lt;DATE(YEAR($C$4),MONTH($C$4)+2,1),DATE(YEAR($C$4),MONTH($C$4),1)+23,"")</x:f>
        <x:v>46289</x:v>
      </x:c>
      <x:c r="C31" s="2" t="str">
        <x:f>IF(B31="","",CHOOSE(WEEKDAY(B31,1),"日","月","火","水","木","金","土"))</x:f>
        <x:v>木</x:v>
      </x:c>
      <x:c r="D31" s="2" t="str">
        <x:f>IF($B31="","",IF(AND(ISNUMBER('周期設定'!$C$11),'周期設定'!$C$11&gt;=1,'周期設定'!$C$11&lt;=8,MOD('周期設定'!$C$11,1)=0,ISNUMBER('周期設定'!$C$4)),INDEX('周期設定'!$C$7:$J$7,1,MOD(MOD($B31-'周期設定'!$C$4+'周期設定'!$C$11-1,8)+8,8)+1),"入力確認"))</x:f>
        <x:v>休</x:v>
      </x:c>
      <x:c r="E31" s="2" t="str">
        <x:f>IF($B31="","",IF(AND(ISNUMBER('周期設定'!$C$12),'周期設定'!$C$12&gt;=1,'周期設定'!$C$12&lt;=8,MOD('周期設定'!$C$12,1)=0,ISNUMBER('周期設定'!$C$4)),INDEX('周期設定'!$C$7:$J$7,1,MOD(MOD($B31-'周期設定'!$C$4+'周期設定'!$C$12-1,8)+8,8)+1),"入力確認"))</x:f>
        <x:v>日</x:v>
      </x:c>
      <x:c r="F31" s="2" t="str">
        <x:f>IF($B31="","",IF(AND(ISNUMBER('周期設定'!$C$13),'周期設定'!$C$13&gt;=1,'周期設定'!$C$13&lt;=8,MOD('周期設定'!$C$13,1)=0,ISNUMBER('周期設定'!$C$4)),INDEX('周期設定'!$C$7:$J$7,1,MOD(MOD($B31-'周期設定'!$C$4+'周期設定'!$C$13-1,8)+8,8)+1),"入力確認"))</x:f>
        <x:v>準</x:v>
      </x:c>
      <x:c r="G31" s="2" t="str">
        <x:f>IF($B31="","",IF(AND(ISNUMBER('周期設定'!$C$14),'周期設定'!$C$14&gt;=1,'周期設定'!$C$14&lt;=8,MOD('周期設定'!$C$14,1)=0,ISNUMBER('周期設定'!$C$4)),INDEX('周期設定'!$C$7:$J$7,1,MOD(MOD($B31-'周期設定'!$C$4+'周期設定'!$C$14-1,8)+8,8)+1),"入力確認"))</x:f>
        <x:v>夜</x:v>
      </x:c>
      <x:c r="H31" s="2" t="n">
        <x:f>IF($B31="","",COUNTIFS($D31:$G31,"日"))</x:f>
        <x:v>1</x:v>
      </x:c>
      <x:c r="I31" s="2" t="n">
        <x:f>IF($B31="","",COUNTIFS($D31:$G31,"準"))</x:f>
        <x:v>1</x:v>
      </x:c>
      <x:c r="J31" s="2" t="n">
        <x:f>IF($B31="","",COUNTIFS($D31:$G31,"夜"))</x:f>
        <x:v>1</x:v>
      </x:c>
      <x:c r="K31" s="2" t="n">
        <x:f>IF($B31="","",COUNTIFS($D31:$G31,"休"))</x:f>
        <x:v>1</x:v>
      </x:c>
      <x:c r="L31" s="2" t="str">
        <x:f>IF(B31="","",IF(AND(H31=1,I31=1,J31=1,K31=1),"各1班","配置を確認"))</x:f>
        <x:v>各1班</x:v>
      </x:c>
      <x:c r="M31" s="2"/>
      <x:c r="N31" s="2"/>
      <x:c r="O31" s="2"/>
      <x:c r="P31" s="2"/>
      <x:c r="Q31" s="2"/>
      <x:c r="R31" s="2"/>
      <x:c r="S31" s="2"/>
    </x:row>
    <x:row r="32" ht="26" customHeight="1">
      <x:c r="A32" s="2"/>
      <x:c r="B32" s="15" t="n">
        <x:f>IF(DATE(YEAR($C$4),MONTH($C$4),1)+24&lt;DATE(YEAR($C$4),MONTH($C$4)+2,1),DATE(YEAR($C$4),MONTH($C$4),1)+24,"")</x:f>
        <x:v>46290</x:v>
      </x:c>
      <x:c r="C32" s="2" t="str">
        <x:f>IF(B32="","",CHOOSE(WEEKDAY(B32,1),"日","月","火","水","木","金","土"))</x:f>
        <x:v>金</x:v>
      </x:c>
      <x:c r="D32" s="2" t="str">
        <x:f>IF($B32="","",IF(AND(ISNUMBER('周期設定'!$C$11),'周期設定'!$C$11&gt;=1,'周期設定'!$C$11&lt;=8,MOD('周期設定'!$C$11,1)=0,ISNUMBER('周期設定'!$C$4)),INDEX('周期設定'!$C$7:$J$7,1,MOD(MOD($B32-'周期設定'!$C$4+'周期設定'!$C$11-1,8)+8,8)+1),"入力確認"))</x:f>
        <x:v>日</x:v>
      </x:c>
      <x:c r="E32" s="2" t="str">
        <x:f>IF($B32="","",IF(AND(ISNUMBER('周期設定'!$C$12),'周期設定'!$C$12&gt;=1,'周期設定'!$C$12&lt;=8,MOD('周期設定'!$C$12,1)=0,ISNUMBER('周期設定'!$C$4)),INDEX('周期設定'!$C$7:$J$7,1,MOD(MOD($B32-'周期設定'!$C$4+'周期設定'!$C$12-1,8)+8,8)+1),"入力確認"))</x:f>
        <x:v>準</x:v>
      </x:c>
      <x:c r="F32" s="2" t="str">
        <x:f>IF($B32="","",IF(AND(ISNUMBER('周期設定'!$C$13),'周期設定'!$C$13&gt;=1,'周期設定'!$C$13&lt;=8,MOD('周期設定'!$C$13,1)=0,ISNUMBER('周期設定'!$C$4)),INDEX('周期設定'!$C$7:$J$7,1,MOD(MOD($B32-'周期設定'!$C$4+'周期設定'!$C$13-1,8)+8,8)+1),"入力確認"))</x:f>
        <x:v>夜</x:v>
      </x:c>
      <x:c r="G32" s="2" t="str">
        <x:f>IF($B32="","",IF(AND(ISNUMBER('周期設定'!$C$14),'周期設定'!$C$14&gt;=1,'周期設定'!$C$14&lt;=8,MOD('周期設定'!$C$14,1)=0,ISNUMBER('周期設定'!$C$4)),INDEX('周期設定'!$C$7:$J$7,1,MOD(MOD($B32-'周期設定'!$C$4+'周期設定'!$C$14-1,8)+8,8)+1),"入力確認"))</x:f>
        <x:v>休</x:v>
      </x:c>
      <x:c r="H32" s="2" t="n">
        <x:f>IF($B32="","",COUNTIFS($D32:$G32,"日"))</x:f>
        <x:v>1</x:v>
      </x:c>
      <x:c r="I32" s="2" t="n">
        <x:f>IF($B32="","",COUNTIFS($D32:$G32,"準"))</x:f>
        <x:v>1</x:v>
      </x:c>
      <x:c r="J32" s="2" t="n">
        <x:f>IF($B32="","",COUNTIFS($D32:$G32,"夜"))</x:f>
        <x:v>1</x:v>
      </x:c>
      <x:c r="K32" s="2" t="n">
        <x:f>IF($B32="","",COUNTIFS($D32:$G32,"休"))</x:f>
        <x:v>1</x:v>
      </x:c>
      <x:c r="L32" s="2" t="str">
        <x:f>IF(B32="","",IF(AND(H32=1,I32=1,J32=1,K32=1),"各1班","配置を確認"))</x:f>
        <x:v>各1班</x:v>
      </x:c>
      <x:c r="M32" s="2"/>
      <x:c r="N32" s="2"/>
      <x:c r="O32" s="2"/>
      <x:c r="P32" s="2"/>
      <x:c r="Q32" s="2"/>
      <x:c r="R32" s="2"/>
      <x:c r="S32" s="2"/>
    </x:row>
    <x:row r="33" ht="26" customHeight="1">
      <x:c r="A33" s="2"/>
      <x:c r="B33" s="15" t="n">
        <x:f>IF(DATE(YEAR($C$4),MONTH($C$4),1)+25&lt;DATE(YEAR($C$4),MONTH($C$4)+2,1),DATE(YEAR($C$4),MONTH($C$4),1)+25,"")</x:f>
        <x:v>46291</x:v>
      </x:c>
      <x:c r="C33" s="2" t="str">
        <x:f>IF(B33="","",CHOOSE(WEEKDAY(B33,1),"日","月","火","水","木","金","土"))</x:f>
        <x:v>土</x:v>
      </x:c>
      <x:c r="D33" s="2" t="str">
        <x:f>IF($B33="","",IF(AND(ISNUMBER('周期設定'!$C$11),'周期設定'!$C$11&gt;=1,'周期設定'!$C$11&lt;=8,MOD('周期設定'!$C$11,1)=0,ISNUMBER('周期設定'!$C$4)),INDEX('周期設定'!$C$7:$J$7,1,MOD(MOD($B33-'周期設定'!$C$4+'周期設定'!$C$11-1,8)+8,8)+1),"入力確認"))</x:f>
        <x:v>日</x:v>
      </x:c>
      <x:c r="E33" s="2" t="str">
        <x:f>IF($B33="","",IF(AND(ISNUMBER('周期設定'!$C$12),'周期設定'!$C$12&gt;=1,'周期設定'!$C$12&lt;=8,MOD('周期設定'!$C$12,1)=0,ISNUMBER('周期設定'!$C$4)),INDEX('周期設定'!$C$7:$J$7,1,MOD(MOD($B33-'周期設定'!$C$4+'周期設定'!$C$12-1,8)+8,8)+1),"入力確認"))</x:f>
        <x:v>準</x:v>
      </x:c>
      <x:c r="F33" s="2" t="str">
        <x:f>IF($B33="","",IF(AND(ISNUMBER('周期設定'!$C$13),'周期設定'!$C$13&gt;=1,'周期設定'!$C$13&lt;=8,MOD('周期設定'!$C$13,1)=0,ISNUMBER('周期設定'!$C$4)),INDEX('周期設定'!$C$7:$J$7,1,MOD(MOD($B33-'周期設定'!$C$4+'周期設定'!$C$13-1,8)+8,8)+1),"入力確認"))</x:f>
        <x:v>夜</x:v>
      </x:c>
      <x:c r="G33" s="2" t="str">
        <x:f>IF($B33="","",IF(AND(ISNUMBER('周期設定'!$C$14),'周期設定'!$C$14&gt;=1,'周期設定'!$C$14&lt;=8,MOD('周期設定'!$C$14,1)=0,ISNUMBER('周期設定'!$C$4)),INDEX('周期設定'!$C$7:$J$7,1,MOD(MOD($B33-'周期設定'!$C$4+'周期設定'!$C$14-1,8)+8,8)+1),"入力確認"))</x:f>
        <x:v>休</x:v>
      </x:c>
      <x:c r="H33" s="2" t="n">
        <x:f>IF($B33="","",COUNTIFS($D33:$G33,"日"))</x:f>
        <x:v>1</x:v>
      </x:c>
      <x:c r="I33" s="2" t="n">
        <x:f>IF($B33="","",COUNTIFS($D33:$G33,"準"))</x:f>
        <x:v>1</x:v>
      </x:c>
      <x:c r="J33" s="2" t="n">
        <x:f>IF($B33="","",COUNTIFS($D33:$G33,"夜"))</x:f>
        <x:v>1</x:v>
      </x:c>
      <x:c r="K33" s="2" t="n">
        <x:f>IF($B33="","",COUNTIFS($D33:$G33,"休"))</x:f>
        <x:v>1</x:v>
      </x:c>
      <x:c r="L33" s="2" t="str">
        <x:f>IF(B33="","",IF(AND(H33=1,I33=1,J33=1,K33=1),"各1班","配置を確認"))</x:f>
        <x:v>各1班</x:v>
      </x:c>
      <x:c r="M33" s="2"/>
      <x:c r="N33" s="2"/>
      <x:c r="O33" s="2"/>
      <x:c r="P33" s="2"/>
      <x:c r="Q33" s="2"/>
      <x:c r="R33" s="2"/>
      <x:c r="S33" s="2"/>
    </x:row>
    <x:row r="34" ht="26" customHeight="1">
      <x:c r="A34" s="2"/>
      <x:c r="B34" s="15" t="n">
        <x:f>IF(DATE(YEAR($C$4),MONTH($C$4),1)+26&lt;DATE(YEAR($C$4),MONTH($C$4)+2,1),DATE(YEAR($C$4),MONTH($C$4),1)+26,"")</x:f>
        <x:v>46292</x:v>
      </x:c>
      <x:c r="C34" s="2" t="str">
        <x:f>IF(B34="","",CHOOSE(WEEKDAY(B34,1),"日","月","火","水","木","金","土"))</x:f>
        <x:v>日</x:v>
      </x:c>
      <x:c r="D34" s="2" t="str">
        <x:f>IF($B34="","",IF(AND(ISNUMBER('周期設定'!$C$11),'周期設定'!$C$11&gt;=1,'周期設定'!$C$11&lt;=8,MOD('周期設定'!$C$11,1)=0,ISNUMBER('周期設定'!$C$4)),INDEX('周期設定'!$C$7:$J$7,1,MOD(MOD($B34-'周期設定'!$C$4+'周期設定'!$C$11-1,8)+8,8)+1),"入力確認"))</x:f>
        <x:v>準</x:v>
      </x:c>
      <x:c r="E34" s="2" t="str">
        <x:f>IF($B34="","",IF(AND(ISNUMBER('周期設定'!$C$12),'周期設定'!$C$12&gt;=1,'周期設定'!$C$12&lt;=8,MOD('周期設定'!$C$12,1)=0,ISNUMBER('周期設定'!$C$4)),INDEX('周期設定'!$C$7:$J$7,1,MOD(MOD($B34-'周期設定'!$C$4+'周期設定'!$C$12-1,8)+8,8)+1),"入力確認"))</x:f>
        <x:v>夜</x:v>
      </x:c>
      <x:c r="F34" s="2" t="str">
        <x:f>IF($B34="","",IF(AND(ISNUMBER('周期設定'!$C$13),'周期設定'!$C$13&gt;=1,'周期設定'!$C$13&lt;=8,MOD('周期設定'!$C$13,1)=0,ISNUMBER('周期設定'!$C$4)),INDEX('周期設定'!$C$7:$J$7,1,MOD(MOD($B34-'周期設定'!$C$4+'周期設定'!$C$13-1,8)+8,8)+1),"入力確認"))</x:f>
        <x:v>休</x:v>
      </x:c>
      <x:c r="G34" s="2" t="str">
        <x:f>IF($B34="","",IF(AND(ISNUMBER('周期設定'!$C$14),'周期設定'!$C$14&gt;=1,'周期設定'!$C$14&lt;=8,MOD('周期設定'!$C$14,1)=0,ISNUMBER('周期設定'!$C$4)),INDEX('周期設定'!$C$7:$J$7,1,MOD(MOD($B34-'周期設定'!$C$4+'周期設定'!$C$14-1,8)+8,8)+1),"入力確認"))</x:f>
        <x:v>日</x:v>
      </x:c>
      <x:c r="H34" s="2" t="n">
        <x:f>IF($B34="","",COUNTIFS($D34:$G34,"日"))</x:f>
        <x:v>1</x:v>
      </x:c>
      <x:c r="I34" s="2" t="n">
        <x:f>IF($B34="","",COUNTIFS($D34:$G34,"準"))</x:f>
        <x:v>1</x:v>
      </x:c>
      <x:c r="J34" s="2" t="n">
        <x:f>IF($B34="","",COUNTIFS($D34:$G34,"夜"))</x:f>
        <x:v>1</x:v>
      </x:c>
      <x:c r="K34" s="2" t="n">
        <x:f>IF($B34="","",COUNTIFS($D34:$G34,"休"))</x:f>
        <x:v>1</x:v>
      </x:c>
      <x:c r="L34" s="2" t="str">
        <x:f>IF(B34="","",IF(AND(H34=1,I34=1,J34=1,K34=1),"各1班","配置を確認"))</x:f>
        <x:v>各1班</x:v>
      </x:c>
      <x:c r="M34" s="2"/>
      <x:c r="N34" s="2"/>
      <x:c r="O34" s="2"/>
      <x:c r="P34" s="2"/>
      <x:c r="Q34" s="2"/>
      <x:c r="R34" s="2"/>
      <x:c r="S34" s="2"/>
    </x:row>
    <x:row r="35" ht="26" customHeight="1">
      <x:c r="A35" s="2"/>
      <x:c r="B35" s="15" t="n">
        <x:f>IF(DATE(YEAR($C$4),MONTH($C$4),1)+27&lt;DATE(YEAR($C$4),MONTH($C$4)+2,1),DATE(YEAR($C$4),MONTH($C$4),1)+27,"")</x:f>
        <x:v>46293</x:v>
      </x:c>
      <x:c r="C35" s="2" t="str">
        <x:f>IF(B35="","",CHOOSE(WEEKDAY(B35,1),"日","月","火","水","木","金","土"))</x:f>
        <x:v>月</x:v>
      </x:c>
      <x:c r="D35" s="2" t="str">
        <x:f>IF($B35="","",IF(AND(ISNUMBER('周期設定'!$C$11),'周期設定'!$C$11&gt;=1,'周期設定'!$C$11&lt;=8,MOD('周期設定'!$C$11,1)=0,ISNUMBER('周期設定'!$C$4)),INDEX('周期設定'!$C$7:$J$7,1,MOD(MOD($B35-'周期設定'!$C$4+'周期設定'!$C$11-1,8)+8,8)+1),"入力確認"))</x:f>
        <x:v>準</x:v>
      </x:c>
      <x:c r="E35" s="2" t="str">
        <x:f>IF($B35="","",IF(AND(ISNUMBER('周期設定'!$C$12),'周期設定'!$C$12&gt;=1,'周期設定'!$C$12&lt;=8,MOD('周期設定'!$C$12,1)=0,ISNUMBER('周期設定'!$C$4)),INDEX('周期設定'!$C$7:$J$7,1,MOD(MOD($B35-'周期設定'!$C$4+'周期設定'!$C$12-1,8)+8,8)+1),"入力確認"))</x:f>
        <x:v>夜</x:v>
      </x:c>
      <x:c r="F35" s="2" t="str">
        <x:f>IF($B35="","",IF(AND(ISNUMBER('周期設定'!$C$13),'周期設定'!$C$13&gt;=1,'周期設定'!$C$13&lt;=8,MOD('周期設定'!$C$13,1)=0,ISNUMBER('周期設定'!$C$4)),INDEX('周期設定'!$C$7:$J$7,1,MOD(MOD($B35-'周期設定'!$C$4+'周期設定'!$C$13-1,8)+8,8)+1),"入力確認"))</x:f>
        <x:v>休</x:v>
      </x:c>
      <x:c r="G35" s="2" t="str">
        <x:f>IF($B35="","",IF(AND(ISNUMBER('周期設定'!$C$14),'周期設定'!$C$14&gt;=1,'周期設定'!$C$14&lt;=8,MOD('周期設定'!$C$14,1)=0,ISNUMBER('周期設定'!$C$4)),INDEX('周期設定'!$C$7:$J$7,1,MOD(MOD($B35-'周期設定'!$C$4+'周期設定'!$C$14-1,8)+8,8)+1),"入力確認"))</x:f>
        <x:v>日</x:v>
      </x:c>
      <x:c r="H35" s="2" t="n">
        <x:f>IF($B35="","",COUNTIFS($D35:$G35,"日"))</x:f>
        <x:v>1</x:v>
      </x:c>
      <x:c r="I35" s="2" t="n">
        <x:f>IF($B35="","",COUNTIFS($D35:$G35,"準"))</x:f>
        <x:v>1</x:v>
      </x:c>
      <x:c r="J35" s="2" t="n">
        <x:f>IF($B35="","",COUNTIFS($D35:$G35,"夜"))</x:f>
        <x:v>1</x:v>
      </x:c>
      <x:c r="K35" s="2" t="n">
        <x:f>IF($B35="","",COUNTIFS($D35:$G35,"休"))</x:f>
        <x:v>1</x:v>
      </x:c>
      <x:c r="L35" s="2" t="str">
        <x:f>IF(B35="","",IF(AND(H35=1,I35=1,J35=1,K35=1),"各1班","配置を確認"))</x:f>
        <x:v>各1班</x:v>
      </x:c>
      <x:c r="M35" s="2"/>
      <x:c r="N35" s="2"/>
      <x:c r="O35" s="2"/>
      <x:c r="P35" s="2"/>
      <x:c r="Q35" s="2"/>
      <x:c r="R35" s="2"/>
      <x:c r="S35" s="2"/>
    </x:row>
    <x:row r="36" ht="26" customHeight="1">
      <x:c r="A36" s="2"/>
      <x:c r="B36" s="15" t="n">
        <x:f>IF(DATE(YEAR($C$4),MONTH($C$4),1)+28&lt;DATE(YEAR($C$4),MONTH($C$4)+2,1),DATE(YEAR($C$4),MONTH($C$4),1)+28,"")</x:f>
        <x:v>46294</x:v>
      </x:c>
      <x:c r="C36" s="2" t="str">
        <x:f>IF(B36="","",CHOOSE(WEEKDAY(B36,1),"日","月","火","水","木","金","土"))</x:f>
        <x:v>火</x:v>
      </x:c>
      <x:c r="D36" s="2" t="str">
        <x:f>IF($B36="","",IF(AND(ISNUMBER('周期設定'!$C$11),'周期設定'!$C$11&gt;=1,'周期設定'!$C$11&lt;=8,MOD('周期設定'!$C$11,1)=0,ISNUMBER('周期設定'!$C$4)),INDEX('周期設定'!$C$7:$J$7,1,MOD(MOD($B36-'周期設定'!$C$4+'周期設定'!$C$11-1,8)+8,8)+1),"入力確認"))</x:f>
        <x:v>夜</x:v>
      </x:c>
      <x:c r="E36" s="2" t="str">
        <x:f>IF($B36="","",IF(AND(ISNUMBER('周期設定'!$C$12),'周期設定'!$C$12&gt;=1,'周期設定'!$C$12&lt;=8,MOD('周期設定'!$C$12,1)=0,ISNUMBER('周期設定'!$C$4)),INDEX('周期設定'!$C$7:$J$7,1,MOD(MOD($B36-'周期設定'!$C$4+'周期設定'!$C$12-1,8)+8,8)+1),"入力確認"))</x:f>
        <x:v>休</x:v>
      </x:c>
      <x:c r="F36" s="2" t="str">
        <x:f>IF($B36="","",IF(AND(ISNUMBER('周期設定'!$C$13),'周期設定'!$C$13&gt;=1,'周期設定'!$C$13&lt;=8,MOD('周期設定'!$C$13,1)=0,ISNUMBER('周期設定'!$C$4)),INDEX('周期設定'!$C$7:$J$7,1,MOD(MOD($B36-'周期設定'!$C$4+'周期設定'!$C$13-1,8)+8,8)+1),"入力確認"))</x:f>
        <x:v>日</x:v>
      </x:c>
      <x:c r="G36" s="2" t="str">
        <x:f>IF($B36="","",IF(AND(ISNUMBER('周期設定'!$C$14),'周期設定'!$C$14&gt;=1,'周期設定'!$C$14&lt;=8,MOD('周期設定'!$C$14,1)=0,ISNUMBER('周期設定'!$C$4)),INDEX('周期設定'!$C$7:$J$7,1,MOD(MOD($B36-'周期設定'!$C$4+'周期設定'!$C$14-1,8)+8,8)+1),"入力確認"))</x:f>
        <x:v>準</x:v>
      </x:c>
      <x:c r="H36" s="2" t="n">
        <x:f>IF($B36="","",COUNTIFS($D36:$G36,"日"))</x:f>
        <x:v>1</x:v>
      </x:c>
      <x:c r="I36" s="2" t="n">
        <x:f>IF($B36="","",COUNTIFS($D36:$G36,"準"))</x:f>
        <x:v>1</x:v>
      </x:c>
      <x:c r="J36" s="2" t="n">
        <x:f>IF($B36="","",COUNTIFS($D36:$G36,"夜"))</x:f>
        <x:v>1</x:v>
      </x:c>
      <x:c r="K36" s="2" t="n">
        <x:f>IF($B36="","",COUNTIFS($D36:$G36,"休"))</x:f>
        <x:v>1</x:v>
      </x:c>
      <x:c r="L36" s="2" t="str">
        <x:f>IF(B36="","",IF(AND(H36=1,I36=1,J36=1,K36=1),"各1班","配置を確認"))</x:f>
        <x:v>各1班</x:v>
      </x:c>
      <x:c r="M36" s="2"/>
      <x:c r="N36" s="2"/>
      <x:c r="O36" s="2"/>
      <x:c r="P36" s="2"/>
      <x:c r="Q36" s="2"/>
      <x:c r="R36" s="2"/>
      <x:c r="S36" s="2"/>
    </x:row>
    <x:row r="37" ht="26" customHeight="1">
      <x:c r="A37" s="2"/>
      <x:c r="B37" s="15" t="n">
        <x:f>IF(DATE(YEAR($C$4),MONTH($C$4),1)+29&lt;DATE(YEAR($C$4),MONTH($C$4)+2,1),DATE(YEAR($C$4),MONTH($C$4),1)+29,"")</x:f>
        <x:v>46295</x:v>
      </x:c>
      <x:c r="C37" s="2" t="str">
        <x:f>IF(B37="","",CHOOSE(WEEKDAY(B37,1),"日","月","火","水","木","金","土"))</x:f>
        <x:v>水</x:v>
      </x:c>
      <x:c r="D37" s="2" t="str">
        <x:f>IF($B37="","",IF(AND(ISNUMBER('周期設定'!$C$11),'周期設定'!$C$11&gt;=1,'周期設定'!$C$11&lt;=8,MOD('周期設定'!$C$11,1)=0,ISNUMBER('周期設定'!$C$4)),INDEX('周期設定'!$C$7:$J$7,1,MOD(MOD($B37-'周期設定'!$C$4+'周期設定'!$C$11-1,8)+8,8)+1),"入力確認"))</x:f>
        <x:v>夜</x:v>
      </x:c>
      <x:c r="E37" s="2" t="str">
        <x:f>IF($B37="","",IF(AND(ISNUMBER('周期設定'!$C$12),'周期設定'!$C$12&gt;=1,'周期設定'!$C$12&lt;=8,MOD('周期設定'!$C$12,1)=0,ISNUMBER('周期設定'!$C$4)),INDEX('周期設定'!$C$7:$J$7,1,MOD(MOD($B37-'周期設定'!$C$4+'周期設定'!$C$12-1,8)+8,8)+1),"入力確認"))</x:f>
        <x:v>休</x:v>
      </x:c>
      <x:c r="F37" s="2" t="str">
        <x:f>IF($B37="","",IF(AND(ISNUMBER('周期設定'!$C$13),'周期設定'!$C$13&gt;=1,'周期設定'!$C$13&lt;=8,MOD('周期設定'!$C$13,1)=0,ISNUMBER('周期設定'!$C$4)),INDEX('周期設定'!$C$7:$J$7,1,MOD(MOD($B37-'周期設定'!$C$4+'周期設定'!$C$13-1,8)+8,8)+1),"入力確認"))</x:f>
        <x:v>日</x:v>
      </x:c>
      <x:c r="G37" s="2" t="str">
        <x:f>IF($B37="","",IF(AND(ISNUMBER('周期設定'!$C$14),'周期設定'!$C$14&gt;=1,'周期設定'!$C$14&lt;=8,MOD('周期設定'!$C$14,1)=0,ISNUMBER('周期設定'!$C$4)),INDEX('周期設定'!$C$7:$J$7,1,MOD(MOD($B37-'周期設定'!$C$4+'周期設定'!$C$14-1,8)+8,8)+1),"入力確認"))</x:f>
        <x:v>準</x:v>
      </x:c>
      <x:c r="H37" s="2" t="n">
        <x:f>IF($B37="","",COUNTIFS($D37:$G37,"日"))</x:f>
        <x:v>1</x:v>
      </x:c>
      <x:c r="I37" s="2" t="n">
        <x:f>IF($B37="","",COUNTIFS($D37:$G37,"準"))</x:f>
        <x:v>1</x:v>
      </x:c>
      <x:c r="J37" s="2" t="n">
        <x:f>IF($B37="","",COUNTIFS($D37:$G37,"夜"))</x:f>
        <x:v>1</x:v>
      </x:c>
      <x:c r="K37" s="2" t="n">
        <x:f>IF($B37="","",COUNTIFS($D37:$G37,"休"))</x:f>
        <x:v>1</x:v>
      </x:c>
      <x:c r="L37" s="2" t="str">
        <x:f>IF(B37="","",IF(AND(H37=1,I37=1,J37=1,K37=1),"各1班","配置を確認"))</x:f>
        <x:v>各1班</x:v>
      </x:c>
      <x:c r="M37" s="2"/>
      <x:c r="N37" s="2"/>
      <x:c r="O37" s="2"/>
      <x:c r="P37" s="2"/>
      <x:c r="Q37" s="2"/>
      <x:c r="R37" s="2"/>
      <x:c r="S37" s="2"/>
    </x:row>
    <x:row r="38" ht="26" customHeight="1">
      <x:c r="A38" s="2"/>
      <x:c r="B38" s="15" t="n">
        <x:f>IF(DATE(YEAR($C$4),MONTH($C$4),1)+30&lt;DATE(YEAR($C$4),MONTH($C$4)+2,1),DATE(YEAR($C$4),MONTH($C$4),1)+30,"")</x:f>
        <x:v>46296</x:v>
      </x:c>
      <x:c r="C38" s="2" t="str">
        <x:f>IF(B38="","",CHOOSE(WEEKDAY(B38,1),"日","月","火","水","木","金","土"))</x:f>
        <x:v>木</x:v>
      </x:c>
      <x:c r="D38" s="2" t="str">
        <x:f>IF($B38="","",IF(AND(ISNUMBER('周期設定'!$C$11),'周期設定'!$C$11&gt;=1,'周期設定'!$C$11&lt;=8,MOD('周期設定'!$C$11,1)=0,ISNUMBER('周期設定'!$C$4)),INDEX('周期設定'!$C$7:$J$7,1,MOD(MOD($B38-'周期設定'!$C$4+'周期設定'!$C$11-1,8)+8,8)+1),"入力確認"))</x:f>
        <x:v>休</x:v>
      </x:c>
      <x:c r="E38" s="2" t="str">
        <x:f>IF($B38="","",IF(AND(ISNUMBER('周期設定'!$C$12),'周期設定'!$C$12&gt;=1,'周期設定'!$C$12&lt;=8,MOD('周期設定'!$C$12,1)=0,ISNUMBER('周期設定'!$C$4)),INDEX('周期設定'!$C$7:$J$7,1,MOD(MOD($B38-'周期設定'!$C$4+'周期設定'!$C$12-1,8)+8,8)+1),"入力確認"))</x:f>
        <x:v>日</x:v>
      </x:c>
      <x:c r="F38" s="2" t="str">
        <x:f>IF($B38="","",IF(AND(ISNUMBER('周期設定'!$C$13),'周期設定'!$C$13&gt;=1,'周期設定'!$C$13&lt;=8,MOD('周期設定'!$C$13,1)=0,ISNUMBER('周期設定'!$C$4)),INDEX('周期設定'!$C$7:$J$7,1,MOD(MOD($B38-'周期設定'!$C$4+'周期設定'!$C$13-1,8)+8,8)+1),"入力確認"))</x:f>
        <x:v>準</x:v>
      </x:c>
      <x:c r="G38" s="2" t="str">
        <x:f>IF($B38="","",IF(AND(ISNUMBER('周期設定'!$C$14),'周期設定'!$C$14&gt;=1,'周期設定'!$C$14&lt;=8,MOD('周期設定'!$C$14,1)=0,ISNUMBER('周期設定'!$C$4)),INDEX('周期設定'!$C$7:$J$7,1,MOD(MOD($B38-'周期設定'!$C$4+'周期設定'!$C$14-1,8)+8,8)+1),"入力確認"))</x:f>
        <x:v>夜</x:v>
      </x:c>
      <x:c r="H38" s="2" t="n">
        <x:f>IF($B38="","",COUNTIFS($D38:$G38,"日"))</x:f>
        <x:v>1</x:v>
      </x:c>
      <x:c r="I38" s="2" t="n">
        <x:f>IF($B38="","",COUNTIFS($D38:$G38,"準"))</x:f>
        <x:v>1</x:v>
      </x:c>
      <x:c r="J38" s="2" t="n">
        <x:f>IF($B38="","",COUNTIFS($D38:$G38,"夜"))</x:f>
        <x:v>1</x:v>
      </x:c>
      <x:c r="K38" s="2" t="n">
        <x:f>IF($B38="","",COUNTIFS($D38:$G38,"休"))</x:f>
        <x:v>1</x:v>
      </x:c>
      <x:c r="L38" s="2" t="str">
        <x:f>IF(B38="","",IF(AND(H38=1,I38=1,J38=1,K38=1),"各1班","配置を確認"))</x:f>
        <x:v>各1班</x:v>
      </x:c>
      <x:c r="M38" s="2"/>
      <x:c r="N38" s="2"/>
      <x:c r="O38" s="2"/>
      <x:c r="P38" s="2"/>
      <x:c r="Q38" s="2"/>
      <x:c r="R38" s="2"/>
      <x:c r="S38" s="2"/>
    </x:row>
    <x:row r="39" ht="26" customHeight="1">
      <x:c r="A39" s="2"/>
      <x:c r="B39" s="15" t="n">
        <x:f>IF(DATE(YEAR($C$4),MONTH($C$4),1)+31&lt;DATE(YEAR($C$4),MONTH($C$4)+2,1),DATE(YEAR($C$4),MONTH($C$4),1)+31,"")</x:f>
        <x:v>46297</x:v>
      </x:c>
      <x:c r="C39" s="2" t="str">
        <x:f>IF(B39="","",CHOOSE(WEEKDAY(B39,1),"日","月","火","水","木","金","土"))</x:f>
        <x:v>金</x:v>
      </x:c>
      <x:c r="D39" s="2" t="str">
        <x:f>IF($B39="","",IF(AND(ISNUMBER('周期設定'!$C$11),'周期設定'!$C$11&gt;=1,'周期設定'!$C$11&lt;=8,MOD('周期設定'!$C$11,1)=0,ISNUMBER('周期設定'!$C$4)),INDEX('周期設定'!$C$7:$J$7,1,MOD(MOD($B39-'周期設定'!$C$4+'周期設定'!$C$11-1,8)+8,8)+1),"入力確認"))</x:f>
        <x:v>休</x:v>
      </x:c>
      <x:c r="E39" s="2" t="str">
        <x:f>IF($B39="","",IF(AND(ISNUMBER('周期設定'!$C$12),'周期設定'!$C$12&gt;=1,'周期設定'!$C$12&lt;=8,MOD('周期設定'!$C$12,1)=0,ISNUMBER('周期設定'!$C$4)),INDEX('周期設定'!$C$7:$J$7,1,MOD(MOD($B39-'周期設定'!$C$4+'周期設定'!$C$12-1,8)+8,8)+1),"入力確認"))</x:f>
        <x:v>日</x:v>
      </x:c>
      <x:c r="F39" s="2" t="str">
        <x:f>IF($B39="","",IF(AND(ISNUMBER('周期設定'!$C$13),'周期設定'!$C$13&gt;=1,'周期設定'!$C$13&lt;=8,MOD('周期設定'!$C$13,1)=0,ISNUMBER('周期設定'!$C$4)),INDEX('周期設定'!$C$7:$J$7,1,MOD(MOD($B39-'周期設定'!$C$4+'周期設定'!$C$13-1,8)+8,8)+1),"入力確認"))</x:f>
        <x:v>準</x:v>
      </x:c>
      <x:c r="G39" s="2" t="str">
        <x:f>IF($B39="","",IF(AND(ISNUMBER('周期設定'!$C$14),'周期設定'!$C$14&gt;=1,'周期設定'!$C$14&lt;=8,MOD('周期設定'!$C$14,1)=0,ISNUMBER('周期設定'!$C$4)),INDEX('周期設定'!$C$7:$J$7,1,MOD(MOD($B39-'周期設定'!$C$4+'周期設定'!$C$14-1,8)+8,8)+1),"入力確認"))</x:f>
        <x:v>夜</x:v>
      </x:c>
      <x:c r="H39" s="2" t="n">
        <x:f>IF($B39="","",COUNTIFS($D39:$G39,"日"))</x:f>
        <x:v>1</x:v>
      </x:c>
      <x:c r="I39" s="2" t="n">
        <x:f>IF($B39="","",COUNTIFS($D39:$G39,"準"))</x:f>
        <x:v>1</x:v>
      </x:c>
      <x:c r="J39" s="2" t="n">
        <x:f>IF($B39="","",COUNTIFS($D39:$G39,"夜"))</x:f>
        <x:v>1</x:v>
      </x:c>
      <x:c r="K39" s="2" t="n">
        <x:f>IF($B39="","",COUNTIFS($D39:$G39,"休"))</x:f>
        <x:v>1</x:v>
      </x:c>
      <x:c r="L39" s="2" t="str">
        <x:f>IF(B39="","",IF(AND(H39=1,I39=1,J39=1,K39=1),"各1班","配置を確認"))</x:f>
        <x:v>各1班</x:v>
      </x:c>
      <x:c r="M39" s="2"/>
      <x:c r="N39" s="2"/>
      <x:c r="O39" s="2"/>
      <x:c r="P39" s="2"/>
      <x:c r="Q39" s="2"/>
      <x:c r="R39" s="2"/>
      <x:c r="S39" s="2"/>
    </x:row>
    <x:row r="40" ht="26" customHeight="1">
      <x:c r="A40" s="2"/>
      <x:c r="B40" s="15" t="n">
        <x:f>IF(DATE(YEAR($C$4),MONTH($C$4),1)+32&lt;DATE(YEAR($C$4),MONTH($C$4)+2,1),DATE(YEAR($C$4),MONTH($C$4),1)+32,"")</x:f>
        <x:v>46298</x:v>
      </x:c>
      <x:c r="C40" s="2" t="str">
        <x:f>IF(B40="","",CHOOSE(WEEKDAY(B40,1),"日","月","火","水","木","金","土"))</x:f>
        <x:v>土</x:v>
      </x:c>
      <x:c r="D40" s="2" t="str">
        <x:f>IF($B40="","",IF(AND(ISNUMBER('周期設定'!$C$11),'周期設定'!$C$11&gt;=1,'周期設定'!$C$11&lt;=8,MOD('周期設定'!$C$11,1)=0,ISNUMBER('周期設定'!$C$4)),INDEX('周期設定'!$C$7:$J$7,1,MOD(MOD($B40-'周期設定'!$C$4+'周期設定'!$C$11-1,8)+8,8)+1),"入力確認"))</x:f>
        <x:v>日</x:v>
      </x:c>
      <x:c r="E40" s="2" t="str">
        <x:f>IF($B40="","",IF(AND(ISNUMBER('周期設定'!$C$12),'周期設定'!$C$12&gt;=1,'周期設定'!$C$12&lt;=8,MOD('周期設定'!$C$12,1)=0,ISNUMBER('周期設定'!$C$4)),INDEX('周期設定'!$C$7:$J$7,1,MOD(MOD($B40-'周期設定'!$C$4+'周期設定'!$C$12-1,8)+8,8)+1),"入力確認"))</x:f>
        <x:v>準</x:v>
      </x:c>
      <x:c r="F40" s="2" t="str">
        <x:f>IF($B40="","",IF(AND(ISNUMBER('周期設定'!$C$13),'周期設定'!$C$13&gt;=1,'周期設定'!$C$13&lt;=8,MOD('周期設定'!$C$13,1)=0,ISNUMBER('周期設定'!$C$4)),INDEX('周期設定'!$C$7:$J$7,1,MOD(MOD($B40-'周期設定'!$C$4+'周期設定'!$C$13-1,8)+8,8)+1),"入力確認"))</x:f>
        <x:v>夜</x:v>
      </x:c>
      <x:c r="G40" s="2" t="str">
        <x:f>IF($B40="","",IF(AND(ISNUMBER('周期設定'!$C$14),'周期設定'!$C$14&gt;=1,'周期設定'!$C$14&lt;=8,MOD('周期設定'!$C$14,1)=0,ISNUMBER('周期設定'!$C$4)),INDEX('周期設定'!$C$7:$J$7,1,MOD(MOD($B40-'周期設定'!$C$4+'周期設定'!$C$14-1,8)+8,8)+1),"入力確認"))</x:f>
        <x:v>休</x:v>
      </x:c>
      <x:c r="H40" s="2" t="n">
        <x:f>IF($B40="","",COUNTIFS($D40:$G40,"日"))</x:f>
        <x:v>1</x:v>
      </x:c>
      <x:c r="I40" s="2" t="n">
        <x:f>IF($B40="","",COUNTIFS($D40:$G40,"準"))</x:f>
        <x:v>1</x:v>
      </x:c>
      <x:c r="J40" s="2" t="n">
        <x:f>IF($B40="","",COUNTIFS($D40:$G40,"夜"))</x:f>
        <x:v>1</x:v>
      </x:c>
      <x:c r="K40" s="2" t="n">
        <x:f>IF($B40="","",COUNTIFS($D40:$G40,"休"))</x:f>
        <x:v>1</x:v>
      </x:c>
      <x:c r="L40" s="2" t="str">
        <x:f>IF(B40="","",IF(AND(H40=1,I40=1,J40=1,K40=1),"各1班","配置を確認"))</x:f>
        <x:v>各1班</x:v>
      </x:c>
      <x:c r="M40" s="2"/>
      <x:c r="N40" s="2"/>
      <x:c r="O40" s="2"/>
      <x:c r="P40" s="2"/>
      <x:c r="Q40" s="2"/>
      <x:c r="R40" s="2"/>
      <x:c r="S40" s="2"/>
    </x:row>
    <x:row r="41" ht="26" customHeight="1">
      <x:c r="A41" s="2"/>
      <x:c r="B41" s="15" t="n">
        <x:f>IF(DATE(YEAR($C$4),MONTH($C$4),1)+33&lt;DATE(YEAR($C$4),MONTH($C$4)+2,1),DATE(YEAR($C$4),MONTH($C$4),1)+33,"")</x:f>
        <x:v>46299</x:v>
      </x:c>
      <x:c r="C41" s="2" t="str">
        <x:f>IF(B41="","",CHOOSE(WEEKDAY(B41,1),"日","月","火","水","木","金","土"))</x:f>
        <x:v>日</x:v>
      </x:c>
      <x:c r="D41" s="2" t="str">
        <x:f>IF($B41="","",IF(AND(ISNUMBER('周期設定'!$C$11),'周期設定'!$C$11&gt;=1,'周期設定'!$C$11&lt;=8,MOD('周期設定'!$C$11,1)=0,ISNUMBER('周期設定'!$C$4)),INDEX('周期設定'!$C$7:$J$7,1,MOD(MOD($B41-'周期設定'!$C$4+'周期設定'!$C$11-1,8)+8,8)+1),"入力確認"))</x:f>
        <x:v>日</x:v>
      </x:c>
      <x:c r="E41" s="2" t="str">
        <x:f>IF($B41="","",IF(AND(ISNUMBER('周期設定'!$C$12),'周期設定'!$C$12&gt;=1,'周期設定'!$C$12&lt;=8,MOD('周期設定'!$C$12,1)=0,ISNUMBER('周期設定'!$C$4)),INDEX('周期設定'!$C$7:$J$7,1,MOD(MOD($B41-'周期設定'!$C$4+'周期設定'!$C$12-1,8)+8,8)+1),"入力確認"))</x:f>
        <x:v>準</x:v>
      </x:c>
      <x:c r="F41" s="2" t="str">
        <x:f>IF($B41="","",IF(AND(ISNUMBER('周期設定'!$C$13),'周期設定'!$C$13&gt;=1,'周期設定'!$C$13&lt;=8,MOD('周期設定'!$C$13,1)=0,ISNUMBER('周期設定'!$C$4)),INDEX('周期設定'!$C$7:$J$7,1,MOD(MOD($B41-'周期設定'!$C$4+'周期設定'!$C$13-1,8)+8,8)+1),"入力確認"))</x:f>
        <x:v>夜</x:v>
      </x:c>
      <x:c r="G41" s="2" t="str">
        <x:f>IF($B41="","",IF(AND(ISNUMBER('周期設定'!$C$14),'周期設定'!$C$14&gt;=1,'周期設定'!$C$14&lt;=8,MOD('周期設定'!$C$14,1)=0,ISNUMBER('周期設定'!$C$4)),INDEX('周期設定'!$C$7:$J$7,1,MOD(MOD($B41-'周期設定'!$C$4+'周期設定'!$C$14-1,8)+8,8)+1),"入力確認"))</x:f>
        <x:v>休</x:v>
      </x:c>
      <x:c r="H41" s="2" t="n">
        <x:f>IF($B41="","",COUNTIFS($D41:$G41,"日"))</x:f>
        <x:v>1</x:v>
      </x:c>
      <x:c r="I41" s="2" t="n">
        <x:f>IF($B41="","",COUNTIFS($D41:$G41,"準"))</x:f>
        <x:v>1</x:v>
      </x:c>
      <x:c r="J41" s="2" t="n">
        <x:f>IF($B41="","",COUNTIFS($D41:$G41,"夜"))</x:f>
        <x:v>1</x:v>
      </x:c>
      <x:c r="K41" s="2" t="n">
        <x:f>IF($B41="","",COUNTIFS($D41:$G41,"休"))</x:f>
        <x:v>1</x:v>
      </x:c>
      <x:c r="L41" s="2" t="str">
        <x:f>IF(B41="","",IF(AND(H41=1,I41=1,J41=1,K41=1),"各1班","配置を確認"))</x:f>
        <x:v>各1班</x:v>
      </x:c>
      <x:c r="M41" s="2"/>
      <x:c r="N41" s="2"/>
      <x:c r="O41" s="2"/>
      <x:c r="P41" s="2"/>
      <x:c r="Q41" s="2"/>
      <x:c r="R41" s="2"/>
      <x:c r="S41" s="2"/>
    </x:row>
    <x:row r="42" ht="26" customHeight="1">
      <x:c r="A42" s="2"/>
      <x:c r="B42" s="15" t="n">
        <x:f>IF(DATE(YEAR($C$4),MONTH($C$4),1)+34&lt;DATE(YEAR($C$4),MONTH($C$4)+2,1),DATE(YEAR($C$4),MONTH($C$4),1)+34,"")</x:f>
        <x:v>46300</x:v>
      </x:c>
      <x:c r="C42" s="2" t="str">
        <x:f>IF(B42="","",CHOOSE(WEEKDAY(B42,1),"日","月","火","水","木","金","土"))</x:f>
        <x:v>月</x:v>
      </x:c>
      <x:c r="D42" s="2" t="str">
        <x:f>IF($B42="","",IF(AND(ISNUMBER('周期設定'!$C$11),'周期設定'!$C$11&gt;=1,'周期設定'!$C$11&lt;=8,MOD('周期設定'!$C$11,1)=0,ISNUMBER('周期設定'!$C$4)),INDEX('周期設定'!$C$7:$J$7,1,MOD(MOD($B42-'周期設定'!$C$4+'周期設定'!$C$11-1,8)+8,8)+1),"入力確認"))</x:f>
        <x:v>準</x:v>
      </x:c>
      <x:c r="E42" s="2" t="str">
        <x:f>IF($B42="","",IF(AND(ISNUMBER('周期設定'!$C$12),'周期設定'!$C$12&gt;=1,'周期設定'!$C$12&lt;=8,MOD('周期設定'!$C$12,1)=0,ISNUMBER('周期設定'!$C$4)),INDEX('周期設定'!$C$7:$J$7,1,MOD(MOD($B42-'周期設定'!$C$4+'周期設定'!$C$12-1,8)+8,8)+1),"入力確認"))</x:f>
        <x:v>夜</x:v>
      </x:c>
      <x:c r="F42" s="2" t="str">
        <x:f>IF($B42="","",IF(AND(ISNUMBER('周期設定'!$C$13),'周期設定'!$C$13&gt;=1,'周期設定'!$C$13&lt;=8,MOD('周期設定'!$C$13,1)=0,ISNUMBER('周期設定'!$C$4)),INDEX('周期設定'!$C$7:$J$7,1,MOD(MOD($B42-'周期設定'!$C$4+'周期設定'!$C$13-1,8)+8,8)+1),"入力確認"))</x:f>
        <x:v>休</x:v>
      </x:c>
      <x:c r="G42" s="2" t="str">
        <x:f>IF($B42="","",IF(AND(ISNUMBER('周期設定'!$C$14),'周期設定'!$C$14&gt;=1,'周期設定'!$C$14&lt;=8,MOD('周期設定'!$C$14,1)=0,ISNUMBER('周期設定'!$C$4)),INDEX('周期設定'!$C$7:$J$7,1,MOD(MOD($B42-'周期設定'!$C$4+'周期設定'!$C$14-1,8)+8,8)+1),"入力確認"))</x:f>
        <x:v>日</x:v>
      </x:c>
      <x:c r="H42" s="2" t="n">
        <x:f>IF($B42="","",COUNTIFS($D42:$G42,"日"))</x:f>
        <x:v>1</x:v>
      </x:c>
      <x:c r="I42" s="2" t="n">
        <x:f>IF($B42="","",COUNTIFS($D42:$G42,"準"))</x:f>
        <x:v>1</x:v>
      </x:c>
      <x:c r="J42" s="2" t="n">
        <x:f>IF($B42="","",COUNTIFS($D42:$G42,"夜"))</x:f>
        <x:v>1</x:v>
      </x:c>
      <x:c r="K42" s="2" t="n">
        <x:f>IF($B42="","",COUNTIFS($D42:$G42,"休"))</x:f>
        <x:v>1</x:v>
      </x:c>
      <x:c r="L42" s="2" t="str">
        <x:f>IF(B42="","",IF(AND(H42=1,I42=1,J42=1,K42=1),"各1班","配置を確認"))</x:f>
        <x:v>各1班</x:v>
      </x:c>
      <x:c r="M42" s="2"/>
      <x:c r="N42" s="2"/>
      <x:c r="O42" s="2"/>
      <x:c r="P42" s="2"/>
      <x:c r="Q42" s="2"/>
      <x:c r="R42" s="2"/>
      <x:c r="S42" s="2"/>
    </x:row>
    <x:row r="43" ht="26" customHeight="1">
      <x:c r="A43" s="2"/>
      <x:c r="B43" s="15" t="n">
        <x:f>IF(DATE(YEAR($C$4),MONTH($C$4),1)+35&lt;DATE(YEAR($C$4),MONTH($C$4)+2,1),DATE(YEAR($C$4),MONTH($C$4),1)+35,"")</x:f>
        <x:v>46301</x:v>
      </x:c>
      <x:c r="C43" s="2" t="str">
        <x:f>IF(B43="","",CHOOSE(WEEKDAY(B43,1),"日","月","火","水","木","金","土"))</x:f>
        <x:v>火</x:v>
      </x:c>
      <x:c r="D43" s="2" t="str">
        <x:f>IF($B43="","",IF(AND(ISNUMBER('周期設定'!$C$11),'周期設定'!$C$11&gt;=1,'周期設定'!$C$11&lt;=8,MOD('周期設定'!$C$11,1)=0,ISNUMBER('周期設定'!$C$4)),INDEX('周期設定'!$C$7:$J$7,1,MOD(MOD($B43-'周期設定'!$C$4+'周期設定'!$C$11-1,8)+8,8)+1),"入力確認"))</x:f>
        <x:v>準</x:v>
      </x:c>
      <x:c r="E43" s="2" t="str">
        <x:f>IF($B43="","",IF(AND(ISNUMBER('周期設定'!$C$12),'周期設定'!$C$12&gt;=1,'周期設定'!$C$12&lt;=8,MOD('周期設定'!$C$12,1)=0,ISNUMBER('周期設定'!$C$4)),INDEX('周期設定'!$C$7:$J$7,1,MOD(MOD($B43-'周期設定'!$C$4+'周期設定'!$C$12-1,8)+8,8)+1),"入力確認"))</x:f>
        <x:v>夜</x:v>
      </x:c>
      <x:c r="F43" s="2" t="str">
        <x:f>IF($B43="","",IF(AND(ISNUMBER('周期設定'!$C$13),'周期設定'!$C$13&gt;=1,'周期設定'!$C$13&lt;=8,MOD('周期設定'!$C$13,1)=0,ISNUMBER('周期設定'!$C$4)),INDEX('周期設定'!$C$7:$J$7,1,MOD(MOD($B43-'周期設定'!$C$4+'周期設定'!$C$13-1,8)+8,8)+1),"入力確認"))</x:f>
        <x:v>休</x:v>
      </x:c>
      <x:c r="G43" s="2" t="str">
        <x:f>IF($B43="","",IF(AND(ISNUMBER('周期設定'!$C$14),'周期設定'!$C$14&gt;=1,'周期設定'!$C$14&lt;=8,MOD('周期設定'!$C$14,1)=0,ISNUMBER('周期設定'!$C$4)),INDEX('周期設定'!$C$7:$J$7,1,MOD(MOD($B43-'周期設定'!$C$4+'周期設定'!$C$14-1,8)+8,8)+1),"入力確認"))</x:f>
        <x:v>日</x:v>
      </x:c>
      <x:c r="H43" s="2" t="n">
        <x:f>IF($B43="","",COUNTIFS($D43:$G43,"日"))</x:f>
        <x:v>1</x:v>
      </x:c>
      <x:c r="I43" s="2" t="n">
        <x:f>IF($B43="","",COUNTIFS($D43:$G43,"準"))</x:f>
        <x:v>1</x:v>
      </x:c>
      <x:c r="J43" s="2" t="n">
        <x:f>IF($B43="","",COUNTIFS($D43:$G43,"夜"))</x:f>
        <x:v>1</x:v>
      </x:c>
      <x:c r="K43" s="2" t="n">
        <x:f>IF($B43="","",COUNTIFS($D43:$G43,"休"))</x:f>
        <x:v>1</x:v>
      </x:c>
      <x:c r="L43" s="2" t="str">
        <x:f>IF(B43="","",IF(AND(H43=1,I43=1,J43=1,K43=1),"各1班","配置を確認"))</x:f>
        <x:v>各1班</x:v>
      </x:c>
      <x:c r="M43" s="2"/>
      <x:c r="N43" s="2"/>
      <x:c r="O43" s="2"/>
      <x:c r="P43" s="2"/>
      <x:c r="Q43" s="2"/>
      <x:c r="R43" s="2"/>
      <x:c r="S43" s="2"/>
    </x:row>
    <x:row r="44" ht="26" customHeight="1">
      <x:c r="A44" s="2"/>
      <x:c r="B44" s="15" t="n">
        <x:f>IF(DATE(YEAR($C$4),MONTH($C$4),1)+36&lt;DATE(YEAR($C$4),MONTH($C$4)+2,1),DATE(YEAR($C$4),MONTH($C$4),1)+36,"")</x:f>
        <x:v>46302</x:v>
      </x:c>
      <x:c r="C44" s="2" t="str">
        <x:f>IF(B44="","",CHOOSE(WEEKDAY(B44,1),"日","月","火","水","木","金","土"))</x:f>
        <x:v>水</x:v>
      </x:c>
      <x:c r="D44" s="2" t="str">
        <x:f>IF($B44="","",IF(AND(ISNUMBER('周期設定'!$C$11),'周期設定'!$C$11&gt;=1,'周期設定'!$C$11&lt;=8,MOD('周期設定'!$C$11,1)=0,ISNUMBER('周期設定'!$C$4)),INDEX('周期設定'!$C$7:$J$7,1,MOD(MOD($B44-'周期設定'!$C$4+'周期設定'!$C$11-1,8)+8,8)+1),"入力確認"))</x:f>
        <x:v>夜</x:v>
      </x:c>
      <x:c r="E44" s="2" t="str">
        <x:f>IF($B44="","",IF(AND(ISNUMBER('周期設定'!$C$12),'周期設定'!$C$12&gt;=1,'周期設定'!$C$12&lt;=8,MOD('周期設定'!$C$12,1)=0,ISNUMBER('周期設定'!$C$4)),INDEX('周期設定'!$C$7:$J$7,1,MOD(MOD($B44-'周期設定'!$C$4+'周期設定'!$C$12-1,8)+8,8)+1),"入力確認"))</x:f>
        <x:v>休</x:v>
      </x:c>
      <x:c r="F44" s="2" t="str">
        <x:f>IF($B44="","",IF(AND(ISNUMBER('周期設定'!$C$13),'周期設定'!$C$13&gt;=1,'周期設定'!$C$13&lt;=8,MOD('周期設定'!$C$13,1)=0,ISNUMBER('周期設定'!$C$4)),INDEX('周期設定'!$C$7:$J$7,1,MOD(MOD($B44-'周期設定'!$C$4+'周期設定'!$C$13-1,8)+8,8)+1),"入力確認"))</x:f>
        <x:v>日</x:v>
      </x:c>
      <x:c r="G44" s="2" t="str">
        <x:f>IF($B44="","",IF(AND(ISNUMBER('周期設定'!$C$14),'周期設定'!$C$14&gt;=1,'周期設定'!$C$14&lt;=8,MOD('周期設定'!$C$14,1)=0,ISNUMBER('周期設定'!$C$4)),INDEX('周期設定'!$C$7:$J$7,1,MOD(MOD($B44-'周期設定'!$C$4+'周期設定'!$C$14-1,8)+8,8)+1),"入力確認"))</x:f>
        <x:v>準</x:v>
      </x:c>
      <x:c r="H44" s="2" t="n">
        <x:f>IF($B44="","",COUNTIFS($D44:$G44,"日"))</x:f>
        <x:v>1</x:v>
      </x:c>
      <x:c r="I44" s="2" t="n">
        <x:f>IF($B44="","",COUNTIFS($D44:$G44,"準"))</x:f>
        <x:v>1</x:v>
      </x:c>
      <x:c r="J44" s="2" t="n">
        <x:f>IF($B44="","",COUNTIFS($D44:$G44,"夜"))</x:f>
        <x:v>1</x:v>
      </x:c>
      <x:c r="K44" s="2" t="n">
        <x:f>IF($B44="","",COUNTIFS($D44:$G44,"休"))</x:f>
        <x:v>1</x:v>
      </x:c>
      <x:c r="L44" s="2" t="str">
        <x:f>IF(B44="","",IF(AND(H44=1,I44=1,J44=1,K44=1),"各1班","配置を確認"))</x:f>
        <x:v>各1班</x:v>
      </x:c>
      <x:c r="M44" s="2"/>
      <x:c r="N44" s="2"/>
      <x:c r="O44" s="2"/>
      <x:c r="P44" s="2"/>
      <x:c r="Q44" s="2"/>
      <x:c r="R44" s="2"/>
      <x:c r="S44" s="2"/>
    </x:row>
    <x:row r="45" ht="26" customHeight="1">
      <x:c r="A45" s="2"/>
      <x:c r="B45" s="15" t="n">
        <x:f>IF(DATE(YEAR($C$4),MONTH($C$4),1)+37&lt;DATE(YEAR($C$4),MONTH($C$4)+2,1),DATE(YEAR($C$4),MONTH($C$4),1)+37,"")</x:f>
        <x:v>46303</x:v>
      </x:c>
      <x:c r="C45" s="2" t="str">
        <x:f>IF(B45="","",CHOOSE(WEEKDAY(B45,1),"日","月","火","水","木","金","土"))</x:f>
        <x:v>木</x:v>
      </x:c>
      <x:c r="D45" s="2" t="str">
        <x:f>IF($B45="","",IF(AND(ISNUMBER('周期設定'!$C$11),'周期設定'!$C$11&gt;=1,'周期設定'!$C$11&lt;=8,MOD('周期設定'!$C$11,1)=0,ISNUMBER('周期設定'!$C$4)),INDEX('周期設定'!$C$7:$J$7,1,MOD(MOD($B45-'周期設定'!$C$4+'周期設定'!$C$11-1,8)+8,8)+1),"入力確認"))</x:f>
        <x:v>夜</x:v>
      </x:c>
      <x:c r="E45" s="2" t="str">
        <x:f>IF($B45="","",IF(AND(ISNUMBER('周期設定'!$C$12),'周期設定'!$C$12&gt;=1,'周期設定'!$C$12&lt;=8,MOD('周期設定'!$C$12,1)=0,ISNUMBER('周期設定'!$C$4)),INDEX('周期設定'!$C$7:$J$7,1,MOD(MOD($B45-'周期設定'!$C$4+'周期設定'!$C$12-1,8)+8,8)+1),"入力確認"))</x:f>
        <x:v>休</x:v>
      </x:c>
      <x:c r="F45" s="2" t="str">
        <x:f>IF($B45="","",IF(AND(ISNUMBER('周期設定'!$C$13),'周期設定'!$C$13&gt;=1,'周期設定'!$C$13&lt;=8,MOD('周期設定'!$C$13,1)=0,ISNUMBER('周期設定'!$C$4)),INDEX('周期設定'!$C$7:$J$7,1,MOD(MOD($B45-'周期設定'!$C$4+'周期設定'!$C$13-1,8)+8,8)+1),"入力確認"))</x:f>
        <x:v>日</x:v>
      </x:c>
      <x:c r="G45" s="2" t="str">
        <x:f>IF($B45="","",IF(AND(ISNUMBER('周期設定'!$C$14),'周期設定'!$C$14&gt;=1,'周期設定'!$C$14&lt;=8,MOD('周期設定'!$C$14,1)=0,ISNUMBER('周期設定'!$C$4)),INDEX('周期設定'!$C$7:$J$7,1,MOD(MOD($B45-'周期設定'!$C$4+'周期設定'!$C$14-1,8)+8,8)+1),"入力確認"))</x:f>
        <x:v>準</x:v>
      </x:c>
      <x:c r="H45" s="2" t="n">
        <x:f>IF($B45="","",COUNTIFS($D45:$G45,"日"))</x:f>
        <x:v>1</x:v>
      </x:c>
      <x:c r="I45" s="2" t="n">
        <x:f>IF($B45="","",COUNTIFS($D45:$G45,"準"))</x:f>
        <x:v>1</x:v>
      </x:c>
      <x:c r="J45" s="2" t="n">
        <x:f>IF($B45="","",COUNTIFS($D45:$G45,"夜"))</x:f>
        <x:v>1</x:v>
      </x:c>
      <x:c r="K45" s="2" t="n">
        <x:f>IF($B45="","",COUNTIFS($D45:$G45,"休"))</x:f>
        <x:v>1</x:v>
      </x:c>
      <x:c r="L45" s="2" t="str">
        <x:f>IF(B45="","",IF(AND(H45=1,I45=1,J45=1,K45=1),"各1班","配置を確認"))</x:f>
        <x:v>各1班</x:v>
      </x:c>
      <x:c r="M45" s="2"/>
      <x:c r="N45" s="2"/>
      <x:c r="O45" s="2"/>
      <x:c r="P45" s="2"/>
      <x:c r="Q45" s="2"/>
      <x:c r="R45" s="2"/>
      <x:c r="S45" s="2"/>
    </x:row>
    <x:row r="46" ht="26" customHeight="1">
      <x:c r="A46" s="2"/>
      <x:c r="B46" s="15" t="n">
        <x:f>IF(DATE(YEAR($C$4),MONTH($C$4),1)+38&lt;DATE(YEAR($C$4),MONTH($C$4)+2,1),DATE(YEAR($C$4),MONTH($C$4),1)+38,"")</x:f>
        <x:v>46304</x:v>
      </x:c>
      <x:c r="C46" s="2" t="str">
        <x:f>IF(B46="","",CHOOSE(WEEKDAY(B46,1),"日","月","火","水","木","金","土"))</x:f>
        <x:v>金</x:v>
      </x:c>
      <x:c r="D46" s="2" t="str">
        <x:f>IF($B46="","",IF(AND(ISNUMBER('周期設定'!$C$11),'周期設定'!$C$11&gt;=1,'周期設定'!$C$11&lt;=8,MOD('周期設定'!$C$11,1)=0,ISNUMBER('周期設定'!$C$4)),INDEX('周期設定'!$C$7:$J$7,1,MOD(MOD($B46-'周期設定'!$C$4+'周期設定'!$C$11-1,8)+8,8)+1),"入力確認"))</x:f>
        <x:v>休</x:v>
      </x:c>
      <x:c r="E46" s="2" t="str">
        <x:f>IF($B46="","",IF(AND(ISNUMBER('周期設定'!$C$12),'周期設定'!$C$12&gt;=1,'周期設定'!$C$12&lt;=8,MOD('周期設定'!$C$12,1)=0,ISNUMBER('周期設定'!$C$4)),INDEX('周期設定'!$C$7:$J$7,1,MOD(MOD($B46-'周期設定'!$C$4+'周期設定'!$C$12-1,8)+8,8)+1),"入力確認"))</x:f>
        <x:v>日</x:v>
      </x:c>
      <x:c r="F46" s="2" t="str">
        <x:f>IF($B46="","",IF(AND(ISNUMBER('周期設定'!$C$13),'周期設定'!$C$13&gt;=1,'周期設定'!$C$13&lt;=8,MOD('周期設定'!$C$13,1)=0,ISNUMBER('周期設定'!$C$4)),INDEX('周期設定'!$C$7:$J$7,1,MOD(MOD($B46-'周期設定'!$C$4+'周期設定'!$C$13-1,8)+8,8)+1),"入力確認"))</x:f>
        <x:v>準</x:v>
      </x:c>
      <x:c r="G46" s="2" t="str">
        <x:f>IF($B46="","",IF(AND(ISNUMBER('周期設定'!$C$14),'周期設定'!$C$14&gt;=1,'周期設定'!$C$14&lt;=8,MOD('周期設定'!$C$14,1)=0,ISNUMBER('周期設定'!$C$4)),INDEX('周期設定'!$C$7:$J$7,1,MOD(MOD($B46-'周期設定'!$C$4+'周期設定'!$C$14-1,8)+8,8)+1),"入力確認"))</x:f>
        <x:v>夜</x:v>
      </x:c>
      <x:c r="H46" s="2" t="n">
        <x:f>IF($B46="","",COUNTIFS($D46:$G46,"日"))</x:f>
        <x:v>1</x:v>
      </x:c>
      <x:c r="I46" s="2" t="n">
        <x:f>IF($B46="","",COUNTIFS($D46:$G46,"準"))</x:f>
        <x:v>1</x:v>
      </x:c>
      <x:c r="J46" s="2" t="n">
        <x:f>IF($B46="","",COUNTIFS($D46:$G46,"夜"))</x:f>
        <x:v>1</x:v>
      </x:c>
      <x:c r="K46" s="2" t="n">
        <x:f>IF($B46="","",COUNTIFS($D46:$G46,"休"))</x:f>
        <x:v>1</x:v>
      </x:c>
      <x:c r="L46" s="2" t="str">
        <x:f>IF(B46="","",IF(AND(H46=1,I46=1,J46=1,K46=1),"各1班","配置を確認"))</x:f>
        <x:v>各1班</x:v>
      </x:c>
      <x:c r="M46" s="2"/>
      <x:c r="N46" s="2"/>
      <x:c r="O46" s="2"/>
      <x:c r="P46" s="2"/>
      <x:c r="Q46" s="2"/>
      <x:c r="R46" s="2"/>
      <x:c r="S46" s="2"/>
    </x:row>
    <x:row r="47" ht="26" customHeight="1">
      <x:c r="A47" s="2"/>
      <x:c r="B47" s="15" t="n">
        <x:f>IF(DATE(YEAR($C$4),MONTH($C$4),1)+39&lt;DATE(YEAR($C$4),MONTH($C$4)+2,1),DATE(YEAR($C$4),MONTH($C$4),1)+39,"")</x:f>
        <x:v>46305</x:v>
      </x:c>
      <x:c r="C47" s="2" t="str">
        <x:f>IF(B47="","",CHOOSE(WEEKDAY(B47,1),"日","月","火","水","木","金","土"))</x:f>
        <x:v>土</x:v>
      </x:c>
      <x:c r="D47" s="2" t="str">
        <x:f>IF($B47="","",IF(AND(ISNUMBER('周期設定'!$C$11),'周期設定'!$C$11&gt;=1,'周期設定'!$C$11&lt;=8,MOD('周期設定'!$C$11,1)=0,ISNUMBER('周期設定'!$C$4)),INDEX('周期設定'!$C$7:$J$7,1,MOD(MOD($B47-'周期設定'!$C$4+'周期設定'!$C$11-1,8)+8,8)+1),"入力確認"))</x:f>
        <x:v>休</x:v>
      </x:c>
      <x:c r="E47" s="2" t="str">
        <x:f>IF($B47="","",IF(AND(ISNUMBER('周期設定'!$C$12),'周期設定'!$C$12&gt;=1,'周期設定'!$C$12&lt;=8,MOD('周期設定'!$C$12,1)=0,ISNUMBER('周期設定'!$C$4)),INDEX('周期設定'!$C$7:$J$7,1,MOD(MOD($B47-'周期設定'!$C$4+'周期設定'!$C$12-1,8)+8,8)+1),"入力確認"))</x:f>
        <x:v>日</x:v>
      </x:c>
      <x:c r="F47" s="2" t="str">
        <x:f>IF($B47="","",IF(AND(ISNUMBER('周期設定'!$C$13),'周期設定'!$C$13&gt;=1,'周期設定'!$C$13&lt;=8,MOD('周期設定'!$C$13,1)=0,ISNUMBER('周期設定'!$C$4)),INDEX('周期設定'!$C$7:$J$7,1,MOD(MOD($B47-'周期設定'!$C$4+'周期設定'!$C$13-1,8)+8,8)+1),"入力確認"))</x:f>
        <x:v>準</x:v>
      </x:c>
      <x:c r="G47" s="2" t="str">
        <x:f>IF($B47="","",IF(AND(ISNUMBER('周期設定'!$C$14),'周期設定'!$C$14&gt;=1,'周期設定'!$C$14&lt;=8,MOD('周期設定'!$C$14,1)=0,ISNUMBER('周期設定'!$C$4)),INDEX('周期設定'!$C$7:$J$7,1,MOD(MOD($B47-'周期設定'!$C$4+'周期設定'!$C$14-1,8)+8,8)+1),"入力確認"))</x:f>
        <x:v>夜</x:v>
      </x:c>
      <x:c r="H47" s="2" t="n">
        <x:f>IF($B47="","",COUNTIFS($D47:$G47,"日"))</x:f>
        <x:v>1</x:v>
      </x:c>
      <x:c r="I47" s="2" t="n">
        <x:f>IF($B47="","",COUNTIFS($D47:$G47,"準"))</x:f>
        <x:v>1</x:v>
      </x:c>
      <x:c r="J47" s="2" t="n">
        <x:f>IF($B47="","",COUNTIFS($D47:$G47,"夜"))</x:f>
        <x:v>1</x:v>
      </x:c>
      <x:c r="K47" s="2" t="n">
        <x:f>IF($B47="","",COUNTIFS($D47:$G47,"休"))</x:f>
        <x:v>1</x:v>
      </x:c>
      <x:c r="L47" s="2" t="str">
        <x:f>IF(B47="","",IF(AND(H47=1,I47=1,J47=1,K47=1),"各1班","配置を確認"))</x:f>
        <x:v>各1班</x:v>
      </x:c>
      <x:c r="M47" s="2"/>
      <x:c r="N47" s="2"/>
      <x:c r="O47" s="2"/>
      <x:c r="P47" s="2"/>
      <x:c r="Q47" s="2"/>
      <x:c r="R47" s="2"/>
      <x:c r="S47" s="2"/>
    </x:row>
    <x:row r="48" ht="26" customHeight="1">
      <x:c r="A48" s="2"/>
      <x:c r="B48" s="15" t="n">
        <x:f>IF(DATE(YEAR($C$4),MONTH($C$4),1)+40&lt;DATE(YEAR($C$4),MONTH($C$4)+2,1),DATE(YEAR($C$4),MONTH($C$4),1)+40,"")</x:f>
        <x:v>46306</x:v>
      </x:c>
      <x:c r="C48" s="2" t="str">
        <x:f>IF(B48="","",CHOOSE(WEEKDAY(B48,1),"日","月","火","水","木","金","土"))</x:f>
        <x:v>日</x:v>
      </x:c>
      <x:c r="D48" s="2" t="str">
        <x:f>IF($B48="","",IF(AND(ISNUMBER('周期設定'!$C$11),'周期設定'!$C$11&gt;=1,'周期設定'!$C$11&lt;=8,MOD('周期設定'!$C$11,1)=0,ISNUMBER('周期設定'!$C$4)),INDEX('周期設定'!$C$7:$J$7,1,MOD(MOD($B48-'周期設定'!$C$4+'周期設定'!$C$11-1,8)+8,8)+1),"入力確認"))</x:f>
        <x:v>日</x:v>
      </x:c>
      <x:c r="E48" s="2" t="str">
        <x:f>IF($B48="","",IF(AND(ISNUMBER('周期設定'!$C$12),'周期設定'!$C$12&gt;=1,'周期設定'!$C$12&lt;=8,MOD('周期設定'!$C$12,1)=0,ISNUMBER('周期設定'!$C$4)),INDEX('周期設定'!$C$7:$J$7,1,MOD(MOD($B48-'周期設定'!$C$4+'周期設定'!$C$12-1,8)+8,8)+1),"入力確認"))</x:f>
        <x:v>準</x:v>
      </x:c>
      <x:c r="F48" s="2" t="str">
        <x:f>IF($B48="","",IF(AND(ISNUMBER('周期設定'!$C$13),'周期設定'!$C$13&gt;=1,'周期設定'!$C$13&lt;=8,MOD('周期設定'!$C$13,1)=0,ISNUMBER('周期設定'!$C$4)),INDEX('周期設定'!$C$7:$J$7,1,MOD(MOD($B48-'周期設定'!$C$4+'周期設定'!$C$13-1,8)+8,8)+1),"入力確認"))</x:f>
        <x:v>夜</x:v>
      </x:c>
      <x:c r="G48" s="2" t="str">
        <x:f>IF($B48="","",IF(AND(ISNUMBER('周期設定'!$C$14),'周期設定'!$C$14&gt;=1,'周期設定'!$C$14&lt;=8,MOD('周期設定'!$C$14,1)=0,ISNUMBER('周期設定'!$C$4)),INDEX('周期設定'!$C$7:$J$7,1,MOD(MOD($B48-'周期設定'!$C$4+'周期設定'!$C$14-1,8)+8,8)+1),"入力確認"))</x:f>
        <x:v>休</x:v>
      </x:c>
      <x:c r="H48" s="2" t="n">
        <x:f>IF($B48="","",COUNTIFS($D48:$G48,"日"))</x:f>
        <x:v>1</x:v>
      </x:c>
      <x:c r="I48" s="2" t="n">
        <x:f>IF($B48="","",COUNTIFS($D48:$G48,"準"))</x:f>
        <x:v>1</x:v>
      </x:c>
      <x:c r="J48" s="2" t="n">
        <x:f>IF($B48="","",COUNTIFS($D48:$G48,"夜"))</x:f>
        <x:v>1</x:v>
      </x:c>
      <x:c r="K48" s="2" t="n">
        <x:f>IF($B48="","",COUNTIFS($D48:$G48,"休"))</x:f>
        <x:v>1</x:v>
      </x:c>
      <x:c r="L48" s="2" t="str">
        <x:f>IF(B48="","",IF(AND(H48=1,I48=1,J48=1,K48=1),"各1班","配置を確認"))</x:f>
        <x:v>各1班</x:v>
      </x:c>
      <x:c r="M48" s="2"/>
      <x:c r="N48" s="2"/>
      <x:c r="O48" s="2"/>
      <x:c r="P48" s="2"/>
      <x:c r="Q48" s="2"/>
      <x:c r="R48" s="2"/>
      <x:c r="S48" s="2"/>
    </x:row>
    <x:row r="49" ht="26" customHeight="1">
      <x:c r="A49" s="2"/>
      <x:c r="B49" s="15" t="n">
        <x:f>IF(DATE(YEAR($C$4),MONTH($C$4),1)+41&lt;DATE(YEAR($C$4),MONTH($C$4)+2,1),DATE(YEAR($C$4),MONTH($C$4),1)+41,"")</x:f>
        <x:v>46307</x:v>
      </x:c>
      <x:c r="C49" s="2" t="str">
        <x:f>IF(B49="","",CHOOSE(WEEKDAY(B49,1),"日","月","火","水","木","金","土"))</x:f>
        <x:v>月</x:v>
      </x:c>
      <x:c r="D49" s="2" t="str">
        <x:f>IF($B49="","",IF(AND(ISNUMBER('周期設定'!$C$11),'周期設定'!$C$11&gt;=1,'周期設定'!$C$11&lt;=8,MOD('周期設定'!$C$11,1)=0,ISNUMBER('周期設定'!$C$4)),INDEX('周期設定'!$C$7:$J$7,1,MOD(MOD($B49-'周期設定'!$C$4+'周期設定'!$C$11-1,8)+8,8)+1),"入力確認"))</x:f>
        <x:v>日</x:v>
      </x:c>
      <x:c r="E49" s="2" t="str">
        <x:f>IF($B49="","",IF(AND(ISNUMBER('周期設定'!$C$12),'周期設定'!$C$12&gt;=1,'周期設定'!$C$12&lt;=8,MOD('周期設定'!$C$12,1)=0,ISNUMBER('周期設定'!$C$4)),INDEX('周期設定'!$C$7:$J$7,1,MOD(MOD($B49-'周期設定'!$C$4+'周期設定'!$C$12-1,8)+8,8)+1),"入力確認"))</x:f>
        <x:v>準</x:v>
      </x:c>
      <x:c r="F49" s="2" t="str">
        <x:f>IF($B49="","",IF(AND(ISNUMBER('周期設定'!$C$13),'周期設定'!$C$13&gt;=1,'周期設定'!$C$13&lt;=8,MOD('周期設定'!$C$13,1)=0,ISNUMBER('周期設定'!$C$4)),INDEX('周期設定'!$C$7:$J$7,1,MOD(MOD($B49-'周期設定'!$C$4+'周期設定'!$C$13-1,8)+8,8)+1),"入力確認"))</x:f>
        <x:v>夜</x:v>
      </x:c>
      <x:c r="G49" s="2" t="str">
        <x:f>IF($B49="","",IF(AND(ISNUMBER('周期設定'!$C$14),'周期設定'!$C$14&gt;=1,'周期設定'!$C$14&lt;=8,MOD('周期設定'!$C$14,1)=0,ISNUMBER('周期設定'!$C$4)),INDEX('周期設定'!$C$7:$J$7,1,MOD(MOD($B49-'周期設定'!$C$4+'周期設定'!$C$14-1,8)+8,8)+1),"入力確認"))</x:f>
        <x:v>休</x:v>
      </x:c>
      <x:c r="H49" s="2" t="n">
        <x:f>IF($B49="","",COUNTIFS($D49:$G49,"日"))</x:f>
        <x:v>1</x:v>
      </x:c>
      <x:c r="I49" s="2" t="n">
        <x:f>IF($B49="","",COUNTIFS($D49:$G49,"準"))</x:f>
        <x:v>1</x:v>
      </x:c>
      <x:c r="J49" s="2" t="n">
        <x:f>IF($B49="","",COUNTIFS($D49:$G49,"夜"))</x:f>
        <x:v>1</x:v>
      </x:c>
      <x:c r="K49" s="2" t="n">
        <x:f>IF($B49="","",COUNTIFS($D49:$G49,"休"))</x:f>
        <x:v>1</x:v>
      </x:c>
      <x:c r="L49" s="2" t="str">
        <x:f>IF(B49="","",IF(AND(H49=1,I49=1,J49=1,K49=1),"各1班","配置を確認"))</x:f>
        <x:v>各1班</x:v>
      </x:c>
      <x:c r="M49" s="2"/>
      <x:c r="N49" s="2"/>
      <x:c r="O49" s="2"/>
      <x:c r="P49" s="2"/>
      <x:c r="Q49" s="2"/>
      <x:c r="R49" s="2"/>
      <x:c r="S49" s="2"/>
    </x:row>
    <x:row r="50" ht="26" customHeight="1">
      <x:c r="A50" s="2"/>
      <x:c r="B50" s="15" t="n">
        <x:f>IF(DATE(YEAR($C$4),MONTH($C$4),1)+42&lt;DATE(YEAR($C$4),MONTH($C$4)+2,1),DATE(YEAR($C$4),MONTH($C$4),1)+42,"")</x:f>
        <x:v>46308</x:v>
      </x:c>
      <x:c r="C50" s="2" t="str">
        <x:f>IF(B50="","",CHOOSE(WEEKDAY(B50,1),"日","月","火","水","木","金","土"))</x:f>
        <x:v>火</x:v>
      </x:c>
      <x:c r="D50" s="2" t="str">
        <x:f>IF($B50="","",IF(AND(ISNUMBER('周期設定'!$C$11),'周期設定'!$C$11&gt;=1,'周期設定'!$C$11&lt;=8,MOD('周期設定'!$C$11,1)=0,ISNUMBER('周期設定'!$C$4)),INDEX('周期設定'!$C$7:$J$7,1,MOD(MOD($B50-'周期設定'!$C$4+'周期設定'!$C$11-1,8)+8,8)+1),"入力確認"))</x:f>
        <x:v>準</x:v>
      </x:c>
      <x:c r="E50" s="2" t="str">
        <x:f>IF($B50="","",IF(AND(ISNUMBER('周期設定'!$C$12),'周期設定'!$C$12&gt;=1,'周期設定'!$C$12&lt;=8,MOD('周期設定'!$C$12,1)=0,ISNUMBER('周期設定'!$C$4)),INDEX('周期設定'!$C$7:$J$7,1,MOD(MOD($B50-'周期設定'!$C$4+'周期設定'!$C$12-1,8)+8,8)+1),"入力確認"))</x:f>
        <x:v>夜</x:v>
      </x:c>
      <x:c r="F50" s="2" t="str">
        <x:f>IF($B50="","",IF(AND(ISNUMBER('周期設定'!$C$13),'周期設定'!$C$13&gt;=1,'周期設定'!$C$13&lt;=8,MOD('周期設定'!$C$13,1)=0,ISNUMBER('周期設定'!$C$4)),INDEX('周期設定'!$C$7:$J$7,1,MOD(MOD($B50-'周期設定'!$C$4+'周期設定'!$C$13-1,8)+8,8)+1),"入力確認"))</x:f>
        <x:v>休</x:v>
      </x:c>
      <x:c r="G50" s="2" t="str">
        <x:f>IF($B50="","",IF(AND(ISNUMBER('周期設定'!$C$14),'周期設定'!$C$14&gt;=1,'周期設定'!$C$14&lt;=8,MOD('周期設定'!$C$14,1)=0,ISNUMBER('周期設定'!$C$4)),INDEX('周期設定'!$C$7:$J$7,1,MOD(MOD($B50-'周期設定'!$C$4+'周期設定'!$C$14-1,8)+8,8)+1),"入力確認"))</x:f>
        <x:v>日</x:v>
      </x:c>
      <x:c r="H50" s="2" t="n">
        <x:f>IF($B50="","",COUNTIFS($D50:$G50,"日"))</x:f>
        <x:v>1</x:v>
      </x:c>
      <x:c r="I50" s="2" t="n">
        <x:f>IF($B50="","",COUNTIFS($D50:$G50,"準"))</x:f>
        <x:v>1</x:v>
      </x:c>
      <x:c r="J50" s="2" t="n">
        <x:f>IF($B50="","",COUNTIFS($D50:$G50,"夜"))</x:f>
        <x:v>1</x:v>
      </x:c>
      <x:c r="K50" s="2" t="n">
        <x:f>IF($B50="","",COUNTIFS($D50:$G50,"休"))</x:f>
        <x:v>1</x:v>
      </x:c>
      <x:c r="L50" s="2" t="str">
        <x:f>IF(B50="","",IF(AND(H50=1,I50=1,J50=1,K50=1),"各1班","配置を確認"))</x:f>
        <x:v>各1班</x:v>
      </x:c>
      <x:c r="M50" s="2"/>
      <x:c r="N50" s="2"/>
      <x:c r="O50" s="2"/>
      <x:c r="P50" s="2"/>
      <x:c r="Q50" s="2"/>
      <x:c r="R50" s="2"/>
      <x:c r="S50" s="2"/>
    </x:row>
    <x:row r="51" ht="26" customHeight="1">
      <x:c r="A51" s="2"/>
      <x:c r="B51" s="15" t="n">
        <x:f>IF(DATE(YEAR($C$4),MONTH($C$4),1)+43&lt;DATE(YEAR($C$4),MONTH($C$4)+2,1),DATE(YEAR($C$4),MONTH($C$4),1)+43,"")</x:f>
        <x:v>46309</x:v>
      </x:c>
      <x:c r="C51" s="2" t="str">
        <x:f>IF(B51="","",CHOOSE(WEEKDAY(B51,1),"日","月","火","水","木","金","土"))</x:f>
        <x:v>水</x:v>
      </x:c>
      <x:c r="D51" s="2" t="str">
        <x:f>IF($B51="","",IF(AND(ISNUMBER('周期設定'!$C$11),'周期設定'!$C$11&gt;=1,'周期設定'!$C$11&lt;=8,MOD('周期設定'!$C$11,1)=0,ISNUMBER('周期設定'!$C$4)),INDEX('周期設定'!$C$7:$J$7,1,MOD(MOD($B51-'周期設定'!$C$4+'周期設定'!$C$11-1,8)+8,8)+1),"入力確認"))</x:f>
        <x:v>準</x:v>
      </x:c>
      <x:c r="E51" s="2" t="str">
        <x:f>IF($B51="","",IF(AND(ISNUMBER('周期設定'!$C$12),'周期設定'!$C$12&gt;=1,'周期設定'!$C$12&lt;=8,MOD('周期設定'!$C$12,1)=0,ISNUMBER('周期設定'!$C$4)),INDEX('周期設定'!$C$7:$J$7,1,MOD(MOD($B51-'周期設定'!$C$4+'周期設定'!$C$12-1,8)+8,8)+1),"入力確認"))</x:f>
        <x:v>夜</x:v>
      </x:c>
      <x:c r="F51" s="2" t="str">
        <x:f>IF($B51="","",IF(AND(ISNUMBER('周期設定'!$C$13),'周期設定'!$C$13&gt;=1,'周期設定'!$C$13&lt;=8,MOD('周期設定'!$C$13,1)=0,ISNUMBER('周期設定'!$C$4)),INDEX('周期設定'!$C$7:$J$7,1,MOD(MOD($B51-'周期設定'!$C$4+'周期設定'!$C$13-1,8)+8,8)+1),"入力確認"))</x:f>
        <x:v>休</x:v>
      </x:c>
      <x:c r="G51" s="2" t="str">
        <x:f>IF($B51="","",IF(AND(ISNUMBER('周期設定'!$C$14),'周期設定'!$C$14&gt;=1,'周期設定'!$C$14&lt;=8,MOD('周期設定'!$C$14,1)=0,ISNUMBER('周期設定'!$C$4)),INDEX('周期設定'!$C$7:$J$7,1,MOD(MOD($B51-'周期設定'!$C$4+'周期設定'!$C$14-1,8)+8,8)+1),"入力確認"))</x:f>
        <x:v>日</x:v>
      </x:c>
      <x:c r="H51" s="2" t="n">
        <x:f>IF($B51="","",COUNTIFS($D51:$G51,"日"))</x:f>
        <x:v>1</x:v>
      </x:c>
      <x:c r="I51" s="2" t="n">
        <x:f>IF($B51="","",COUNTIFS($D51:$G51,"準"))</x:f>
        <x:v>1</x:v>
      </x:c>
      <x:c r="J51" s="2" t="n">
        <x:f>IF($B51="","",COUNTIFS($D51:$G51,"夜"))</x:f>
        <x:v>1</x:v>
      </x:c>
      <x:c r="K51" s="2" t="n">
        <x:f>IF($B51="","",COUNTIFS($D51:$G51,"休"))</x:f>
        <x:v>1</x:v>
      </x:c>
      <x:c r="L51" s="2" t="str">
        <x:f>IF(B51="","",IF(AND(H51=1,I51=1,J51=1,K51=1),"各1班","配置を確認"))</x:f>
        <x:v>各1班</x:v>
      </x:c>
      <x:c r="M51" s="2"/>
      <x:c r="N51" s="2"/>
      <x:c r="O51" s="2"/>
      <x:c r="P51" s="2"/>
      <x:c r="Q51" s="2"/>
      <x:c r="R51" s="2"/>
      <x:c r="S51" s="2"/>
    </x:row>
    <x:row r="52" ht="26" customHeight="1">
      <x:c r="A52" s="2"/>
      <x:c r="B52" s="15" t="n">
        <x:f>IF(DATE(YEAR($C$4),MONTH($C$4),1)+44&lt;DATE(YEAR($C$4),MONTH($C$4)+2,1),DATE(YEAR($C$4),MONTH($C$4),1)+44,"")</x:f>
        <x:v>46310</x:v>
      </x:c>
      <x:c r="C52" s="2" t="str">
        <x:f>IF(B52="","",CHOOSE(WEEKDAY(B52,1),"日","月","火","水","木","金","土"))</x:f>
        <x:v>木</x:v>
      </x:c>
      <x:c r="D52" s="2" t="str">
        <x:f>IF($B52="","",IF(AND(ISNUMBER('周期設定'!$C$11),'周期設定'!$C$11&gt;=1,'周期設定'!$C$11&lt;=8,MOD('周期設定'!$C$11,1)=0,ISNUMBER('周期設定'!$C$4)),INDEX('周期設定'!$C$7:$J$7,1,MOD(MOD($B52-'周期設定'!$C$4+'周期設定'!$C$11-1,8)+8,8)+1),"入力確認"))</x:f>
        <x:v>夜</x:v>
      </x:c>
      <x:c r="E52" s="2" t="str">
        <x:f>IF($B52="","",IF(AND(ISNUMBER('周期設定'!$C$12),'周期設定'!$C$12&gt;=1,'周期設定'!$C$12&lt;=8,MOD('周期設定'!$C$12,1)=0,ISNUMBER('周期設定'!$C$4)),INDEX('周期設定'!$C$7:$J$7,1,MOD(MOD($B52-'周期設定'!$C$4+'周期設定'!$C$12-1,8)+8,8)+1),"入力確認"))</x:f>
        <x:v>休</x:v>
      </x:c>
      <x:c r="F52" s="2" t="str">
        <x:f>IF($B52="","",IF(AND(ISNUMBER('周期設定'!$C$13),'周期設定'!$C$13&gt;=1,'周期設定'!$C$13&lt;=8,MOD('周期設定'!$C$13,1)=0,ISNUMBER('周期設定'!$C$4)),INDEX('周期設定'!$C$7:$J$7,1,MOD(MOD($B52-'周期設定'!$C$4+'周期設定'!$C$13-1,8)+8,8)+1),"入力確認"))</x:f>
        <x:v>日</x:v>
      </x:c>
      <x:c r="G52" s="2" t="str">
        <x:f>IF($B52="","",IF(AND(ISNUMBER('周期設定'!$C$14),'周期設定'!$C$14&gt;=1,'周期設定'!$C$14&lt;=8,MOD('周期設定'!$C$14,1)=0,ISNUMBER('周期設定'!$C$4)),INDEX('周期設定'!$C$7:$J$7,1,MOD(MOD($B52-'周期設定'!$C$4+'周期設定'!$C$14-1,8)+8,8)+1),"入力確認"))</x:f>
        <x:v>準</x:v>
      </x:c>
      <x:c r="H52" s="2" t="n">
        <x:f>IF($B52="","",COUNTIFS($D52:$G52,"日"))</x:f>
        <x:v>1</x:v>
      </x:c>
      <x:c r="I52" s="2" t="n">
        <x:f>IF($B52="","",COUNTIFS($D52:$G52,"準"))</x:f>
        <x:v>1</x:v>
      </x:c>
      <x:c r="J52" s="2" t="n">
        <x:f>IF($B52="","",COUNTIFS($D52:$G52,"夜"))</x:f>
        <x:v>1</x:v>
      </x:c>
      <x:c r="K52" s="2" t="n">
        <x:f>IF($B52="","",COUNTIFS($D52:$G52,"休"))</x:f>
        <x:v>1</x:v>
      </x:c>
      <x:c r="L52" s="2" t="str">
        <x:f>IF(B52="","",IF(AND(H52=1,I52=1,J52=1,K52=1),"各1班","配置を確認"))</x:f>
        <x:v>各1班</x:v>
      </x:c>
      <x:c r="M52" s="2"/>
      <x:c r="N52" s="2"/>
      <x:c r="O52" s="2"/>
      <x:c r="P52" s="2"/>
      <x:c r="Q52" s="2"/>
      <x:c r="R52" s="2"/>
      <x:c r="S52" s="2"/>
    </x:row>
    <x:row r="53" ht="26" customHeight="1">
      <x:c r="A53" s="2"/>
      <x:c r="B53" s="15" t="n">
        <x:f>IF(DATE(YEAR($C$4),MONTH($C$4),1)+45&lt;DATE(YEAR($C$4),MONTH($C$4)+2,1),DATE(YEAR($C$4),MONTH($C$4),1)+45,"")</x:f>
        <x:v>46311</x:v>
      </x:c>
      <x:c r="C53" s="2" t="str">
        <x:f>IF(B53="","",CHOOSE(WEEKDAY(B53,1),"日","月","火","水","木","金","土"))</x:f>
        <x:v>金</x:v>
      </x:c>
      <x:c r="D53" s="2" t="str">
        <x:f>IF($B53="","",IF(AND(ISNUMBER('周期設定'!$C$11),'周期設定'!$C$11&gt;=1,'周期設定'!$C$11&lt;=8,MOD('周期設定'!$C$11,1)=0,ISNUMBER('周期設定'!$C$4)),INDEX('周期設定'!$C$7:$J$7,1,MOD(MOD($B53-'周期設定'!$C$4+'周期設定'!$C$11-1,8)+8,8)+1),"入力確認"))</x:f>
        <x:v>夜</x:v>
      </x:c>
      <x:c r="E53" s="2" t="str">
        <x:f>IF($B53="","",IF(AND(ISNUMBER('周期設定'!$C$12),'周期設定'!$C$12&gt;=1,'周期設定'!$C$12&lt;=8,MOD('周期設定'!$C$12,1)=0,ISNUMBER('周期設定'!$C$4)),INDEX('周期設定'!$C$7:$J$7,1,MOD(MOD($B53-'周期設定'!$C$4+'周期設定'!$C$12-1,8)+8,8)+1),"入力確認"))</x:f>
        <x:v>休</x:v>
      </x:c>
      <x:c r="F53" s="2" t="str">
        <x:f>IF($B53="","",IF(AND(ISNUMBER('周期設定'!$C$13),'周期設定'!$C$13&gt;=1,'周期設定'!$C$13&lt;=8,MOD('周期設定'!$C$13,1)=0,ISNUMBER('周期設定'!$C$4)),INDEX('周期設定'!$C$7:$J$7,1,MOD(MOD($B53-'周期設定'!$C$4+'周期設定'!$C$13-1,8)+8,8)+1),"入力確認"))</x:f>
        <x:v>日</x:v>
      </x:c>
      <x:c r="G53" s="2" t="str">
        <x:f>IF($B53="","",IF(AND(ISNUMBER('周期設定'!$C$14),'周期設定'!$C$14&gt;=1,'周期設定'!$C$14&lt;=8,MOD('周期設定'!$C$14,1)=0,ISNUMBER('周期設定'!$C$4)),INDEX('周期設定'!$C$7:$J$7,1,MOD(MOD($B53-'周期設定'!$C$4+'周期設定'!$C$14-1,8)+8,8)+1),"入力確認"))</x:f>
        <x:v>準</x:v>
      </x:c>
      <x:c r="H53" s="2" t="n">
        <x:f>IF($B53="","",COUNTIFS($D53:$G53,"日"))</x:f>
        <x:v>1</x:v>
      </x:c>
      <x:c r="I53" s="2" t="n">
        <x:f>IF($B53="","",COUNTIFS($D53:$G53,"準"))</x:f>
        <x:v>1</x:v>
      </x:c>
      <x:c r="J53" s="2" t="n">
        <x:f>IF($B53="","",COUNTIFS($D53:$G53,"夜"))</x:f>
        <x:v>1</x:v>
      </x:c>
      <x:c r="K53" s="2" t="n">
        <x:f>IF($B53="","",COUNTIFS($D53:$G53,"休"))</x:f>
        <x:v>1</x:v>
      </x:c>
      <x:c r="L53" s="2" t="str">
        <x:f>IF(B53="","",IF(AND(H53=1,I53=1,J53=1,K53=1),"各1班","配置を確認"))</x:f>
        <x:v>各1班</x:v>
      </x:c>
      <x:c r="M53" s="2"/>
      <x:c r="N53" s="2"/>
      <x:c r="O53" s="2"/>
      <x:c r="P53" s="2"/>
      <x:c r="Q53" s="2"/>
      <x:c r="R53" s="2"/>
      <x:c r="S53" s="2"/>
    </x:row>
    <x:row r="54" ht="26" customHeight="1">
      <x:c r="A54" s="2"/>
      <x:c r="B54" s="15" t="n">
        <x:f>IF(DATE(YEAR($C$4),MONTH($C$4),1)+46&lt;DATE(YEAR($C$4),MONTH($C$4)+2,1),DATE(YEAR($C$4),MONTH($C$4),1)+46,"")</x:f>
        <x:v>46312</x:v>
      </x:c>
      <x:c r="C54" s="2" t="str">
        <x:f>IF(B54="","",CHOOSE(WEEKDAY(B54,1),"日","月","火","水","木","金","土"))</x:f>
        <x:v>土</x:v>
      </x:c>
      <x:c r="D54" s="2" t="str">
        <x:f>IF($B54="","",IF(AND(ISNUMBER('周期設定'!$C$11),'周期設定'!$C$11&gt;=1,'周期設定'!$C$11&lt;=8,MOD('周期設定'!$C$11,1)=0,ISNUMBER('周期設定'!$C$4)),INDEX('周期設定'!$C$7:$J$7,1,MOD(MOD($B54-'周期設定'!$C$4+'周期設定'!$C$11-1,8)+8,8)+1),"入力確認"))</x:f>
        <x:v>休</x:v>
      </x:c>
      <x:c r="E54" s="2" t="str">
        <x:f>IF($B54="","",IF(AND(ISNUMBER('周期設定'!$C$12),'周期設定'!$C$12&gt;=1,'周期設定'!$C$12&lt;=8,MOD('周期設定'!$C$12,1)=0,ISNUMBER('周期設定'!$C$4)),INDEX('周期設定'!$C$7:$J$7,1,MOD(MOD($B54-'周期設定'!$C$4+'周期設定'!$C$12-1,8)+8,8)+1),"入力確認"))</x:f>
        <x:v>日</x:v>
      </x:c>
      <x:c r="F54" s="2" t="str">
        <x:f>IF($B54="","",IF(AND(ISNUMBER('周期設定'!$C$13),'周期設定'!$C$13&gt;=1,'周期設定'!$C$13&lt;=8,MOD('周期設定'!$C$13,1)=0,ISNUMBER('周期設定'!$C$4)),INDEX('周期設定'!$C$7:$J$7,1,MOD(MOD($B54-'周期設定'!$C$4+'周期設定'!$C$13-1,8)+8,8)+1),"入力確認"))</x:f>
        <x:v>準</x:v>
      </x:c>
      <x:c r="G54" s="2" t="str">
        <x:f>IF($B54="","",IF(AND(ISNUMBER('周期設定'!$C$14),'周期設定'!$C$14&gt;=1,'周期設定'!$C$14&lt;=8,MOD('周期設定'!$C$14,1)=0,ISNUMBER('周期設定'!$C$4)),INDEX('周期設定'!$C$7:$J$7,1,MOD(MOD($B54-'周期設定'!$C$4+'周期設定'!$C$14-1,8)+8,8)+1),"入力確認"))</x:f>
        <x:v>夜</x:v>
      </x:c>
      <x:c r="H54" s="2" t="n">
        <x:f>IF($B54="","",COUNTIFS($D54:$G54,"日"))</x:f>
        <x:v>1</x:v>
      </x:c>
      <x:c r="I54" s="2" t="n">
        <x:f>IF($B54="","",COUNTIFS($D54:$G54,"準"))</x:f>
        <x:v>1</x:v>
      </x:c>
      <x:c r="J54" s="2" t="n">
        <x:f>IF($B54="","",COUNTIFS($D54:$G54,"夜"))</x:f>
        <x:v>1</x:v>
      </x:c>
      <x:c r="K54" s="2" t="n">
        <x:f>IF($B54="","",COUNTIFS($D54:$G54,"休"))</x:f>
        <x:v>1</x:v>
      </x:c>
      <x:c r="L54" s="2" t="str">
        <x:f>IF(B54="","",IF(AND(H54=1,I54=1,J54=1,K54=1),"各1班","配置を確認"))</x:f>
        <x:v>各1班</x:v>
      </x:c>
      <x:c r="M54" s="2"/>
      <x:c r="N54" s="2"/>
      <x:c r="O54" s="2"/>
      <x:c r="P54" s="2"/>
      <x:c r="Q54" s="2"/>
      <x:c r="R54" s="2"/>
      <x:c r="S54" s="2"/>
    </x:row>
    <x:row r="55" ht="26" customHeight="1">
      <x:c r="A55" s="2"/>
      <x:c r="B55" s="15" t="n">
        <x:f>IF(DATE(YEAR($C$4),MONTH($C$4),1)+47&lt;DATE(YEAR($C$4),MONTH($C$4)+2,1),DATE(YEAR($C$4),MONTH($C$4),1)+47,"")</x:f>
        <x:v>46313</x:v>
      </x:c>
      <x:c r="C55" s="2" t="str">
        <x:f>IF(B55="","",CHOOSE(WEEKDAY(B55,1),"日","月","火","水","木","金","土"))</x:f>
        <x:v>日</x:v>
      </x:c>
      <x:c r="D55" s="2" t="str">
        <x:f>IF($B55="","",IF(AND(ISNUMBER('周期設定'!$C$11),'周期設定'!$C$11&gt;=1,'周期設定'!$C$11&lt;=8,MOD('周期設定'!$C$11,1)=0,ISNUMBER('周期設定'!$C$4)),INDEX('周期設定'!$C$7:$J$7,1,MOD(MOD($B55-'周期設定'!$C$4+'周期設定'!$C$11-1,8)+8,8)+1),"入力確認"))</x:f>
        <x:v>休</x:v>
      </x:c>
      <x:c r="E55" s="2" t="str">
        <x:f>IF($B55="","",IF(AND(ISNUMBER('周期設定'!$C$12),'周期設定'!$C$12&gt;=1,'周期設定'!$C$12&lt;=8,MOD('周期設定'!$C$12,1)=0,ISNUMBER('周期設定'!$C$4)),INDEX('周期設定'!$C$7:$J$7,1,MOD(MOD($B55-'周期設定'!$C$4+'周期設定'!$C$12-1,8)+8,8)+1),"入力確認"))</x:f>
        <x:v>日</x:v>
      </x:c>
      <x:c r="F55" s="2" t="str">
        <x:f>IF($B55="","",IF(AND(ISNUMBER('周期設定'!$C$13),'周期設定'!$C$13&gt;=1,'周期設定'!$C$13&lt;=8,MOD('周期設定'!$C$13,1)=0,ISNUMBER('周期設定'!$C$4)),INDEX('周期設定'!$C$7:$J$7,1,MOD(MOD($B55-'周期設定'!$C$4+'周期設定'!$C$13-1,8)+8,8)+1),"入力確認"))</x:f>
        <x:v>準</x:v>
      </x:c>
      <x:c r="G55" s="2" t="str">
        <x:f>IF($B55="","",IF(AND(ISNUMBER('周期設定'!$C$14),'周期設定'!$C$14&gt;=1,'周期設定'!$C$14&lt;=8,MOD('周期設定'!$C$14,1)=0,ISNUMBER('周期設定'!$C$4)),INDEX('周期設定'!$C$7:$J$7,1,MOD(MOD($B55-'周期設定'!$C$4+'周期設定'!$C$14-1,8)+8,8)+1),"入力確認"))</x:f>
        <x:v>夜</x:v>
      </x:c>
      <x:c r="H55" s="2" t="n">
        <x:f>IF($B55="","",COUNTIFS($D55:$G55,"日"))</x:f>
        <x:v>1</x:v>
      </x:c>
      <x:c r="I55" s="2" t="n">
        <x:f>IF($B55="","",COUNTIFS($D55:$G55,"準"))</x:f>
        <x:v>1</x:v>
      </x:c>
      <x:c r="J55" s="2" t="n">
        <x:f>IF($B55="","",COUNTIFS($D55:$G55,"夜"))</x:f>
        <x:v>1</x:v>
      </x:c>
      <x:c r="K55" s="2" t="n">
        <x:f>IF($B55="","",COUNTIFS($D55:$G55,"休"))</x:f>
        <x:v>1</x:v>
      </x:c>
      <x:c r="L55" s="2" t="str">
        <x:f>IF(B55="","",IF(AND(H55=1,I55=1,J55=1,K55=1),"各1班","配置を確認"))</x:f>
        <x:v>各1班</x:v>
      </x:c>
      <x:c r="M55" s="2"/>
      <x:c r="N55" s="2"/>
      <x:c r="O55" s="2"/>
      <x:c r="P55" s="2"/>
      <x:c r="Q55" s="2"/>
      <x:c r="R55" s="2"/>
      <x:c r="S55" s="2"/>
    </x:row>
    <x:row r="56" ht="26" customHeight="1">
      <x:c r="A56" s="2"/>
      <x:c r="B56" s="15" t="n">
        <x:f>IF(DATE(YEAR($C$4),MONTH($C$4),1)+48&lt;DATE(YEAR($C$4),MONTH($C$4)+2,1),DATE(YEAR($C$4),MONTH($C$4),1)+48,"")</x:f>
        <x:v>46314</x:v>
      </x:c>
      <x:c r="C56" s="2" t="str">
        <x:f>IF(B56="","",CHOOSE(WEEKDAY(B56,1),"日","月","火","水","木","金","土"))</x:f>
        <x:v>月</x:v>
      </x:c>
      <x:c r="D56" s="2" t="str">
        <x:f>IF($B56="","",IF(AND(ISNUMBER('周期設定'!$C$11),'周期設定'!$C$11&gt;=1,'周期設定'!$C$11&lt;=8,MOD('周期設定'!$C$11,1)=0,ISNUMBER('周期設定'!$C$4)),INDEX('周期設定'!$C$7:$J$7,1,MOD(MOD($B56-'周期設定'!$C$4+'周期設定'!$C$11-1,8)+8,8)+1),"入力確認"))</x:f>
        <x:v>日</x:v>
      </x:c>
      <x:c r="E56" s="2" t="str">
        <x:f>IF($B56="","",IF(AND(ISNUMBER('周期設定'!$C$12),'周期設定'!$C$12&gt;=1,'周期設定'!$C$12&lt;=8,MOD('周期設定'!$C$12,1)=0,ISNUMBER('周期設定'!$C$4)),INDEX('周期設定'!$C$7:$J$7,1,MOD(MOD($B56-'周期設定'!$C$4+'周期設定'!$C$12-1,8)+8,8)+1),"入力確認"))</x:f>
        <x:v>準</x:v>
      </x:c>
      <x:c r="F56" s="2" t="str">
        <x:f>IF($B56="","",IF(AND(ISNUMBER('周期設定'!$C$13),'周期設定'!$C$13&gt;=1,'周期設定'!$C$13&lt;=8,MOD('周期設定'!$C$13,1)=0,ISNUMBER('周期設定'!$C$4)),INDEX('周期設定'!$C$7:$J$7,1,MOD(MOD($B56-'周期設定'!$C$4+'周期設定'!$C$13-1,8)+8,8)+1),"入力確認"))</x:f>
        <x:v>夜</x:v>
      </x:c>
      <x:c r="G56" s="2" t="str">
        <x:f>IF($B56="","",IF(AND(ISNUMBER('周期設定'!$C$14),'周期設定'!$C$14&gt;=1,'周期設定'!$C$14&lt;=8,MOD('周期設定'!$C$14,1)=0,ISNUMBER('周期設定'!$C$4)),INDEX('周期設定'!$C$7:$J$7,1,MOD(MOD($B56-'周期設定'!$C$4+'周期設定'!$C$14-1,8)+8,8)+1),"入力確認"))</x:f>
        <x:v>休</x:v>
      </x:c>
      <x:c r="H56" s="2" t="n">
        <x:f>IF($B56="","",COUNTIFS($D56:$G56,"日"))</x:f>
        <x:v>1</x:v>
      </x:c>
      <x:c r="I56" s="2" t="n">
        <x:f>IF($B56="","",COUNTIFS($D56:$G56,"準"))</x:f>
        <x:v>1</x:v>
      </x:c>
      <x:c r="J56" s="2" t="n">
        <x:f>IF($B56="","",COUNTIFS($D56:$G56,"夜"))</x:f>
        <x:v>1</x:v>
      </x:c>
      <x:c r="K56" s="2" t="n">
        <x:f>IF($B56="","",COUNTIFS($D56:$G56,"休"))</x:f>
        <x:v>1</x:v>
      </x:c>
      <x:c r="L56" s="2" t="str">
        <x:f>IF(B56="","",IF(AND(H56=1,I56=1,J56=1,K56=1),"各1班","配置を確認"))</x:f>
        <x:v>各1班</x:v>
      </x:c>
      <x:c r="M56" s="2"/>
      <x:c r="N56" s="2"/>
      <x:c r="O56" s="2"/>
      <x:c r="P56" s="2"/>
      <x:c r="Q56" s="2"/>
      <x:c r="R56" s="2"/>
      <x:c r="S56" s="2"/>
    </x:row>
    <x:row r="57" ht="26" customHeight="1">
      <x:c r="A57" s="2"/>
      <x:c r="B57" s="15" t="n">
        <x:f>IF(DATE(YEAR($C$4),MONTH($C$4),1)+49&lt;DATE(YEAR($C$4),MONTH($C$4)+2,1),DATE(YEAR($C$4),MONTH($C$4),1)+49,"")</x:f>
        <x:v>46315</x:v>
      </x:c>
      <x:c r="C57" s="2" t="str">
        <x:f>IF(B57="","",CHOOSE(WEEKDAY(B57,1),"日","月","火","水","木","金","土"))</x:f>
        <x:v>火</x:v>
      </x:c>
      <x:c r="D57" s="2" t="str">
        <x:f>IF($B57="","",IF(AND(ISNUMBER('周期設定'!$C$11),'周期設定'!$C$11&gt;=1,'周期設定'!$C$11&lt;=8,MOD('周期設定'!$C$11,1)=0,ISNUMBER('周期設定'!$C$4)),INDEX('周期設定'!$C$7:$J$7,1,MOD(MOD($B57-'周期設定'!$C$4+'周期設定'!$C$11-1,8)+8,8)+1),"入力確認"))</x:f>
        <x:v>日</x:v>
      </x:c>
      <x:c r="E57" s="2" t="str">
        <x:f>IF($B57="","",IF(AND(ISNUMBER('周期設定'!$C$12),'周期設定'!$C$12&gt;=1,'周期設定'!$C$12&lt;=8,MOD('周期設定'!$C$12,1)=0,ISNUMBER('周期設定'!$C$4)),INDEX('周期設定'!$C$7:$J$7,1,MOD(MOD($B57-'周期設定'!$C$4+'周期設定'!$C$12-1,8)+8,8)+1),"入力確認"))</x:f>
        <x:v>準</x:v>
      </x:c>
      <x:c r="F57" s="2" t="str">
        <x:f>IF($B57="","",IF(AND(ISNUMBER('周期設定'!$C$13),'周期設定'!$C$13&gt;=1,'周期設定'!$C$13&lt;=8,MOD('周期設定'!$C$13,1)=0,ISNUMBER('周期設定'!$C$4)),INDEX('周期設定'!$C$7:$J$7,1,MOD(MOD($B57-'周期設定'!$C$4+'周期設定'!$C$13-1,8)+8,8)+1),"入力確認"))</x:f>
        <x:v>夜</x:v>
      </x:c>
      <x:c r="G57" s="2" t="str">
        <x:f>IF($B57="","",IF(AND(ISNUMBER('周期設定'!$C$14),'周期設定'!$C$14&gt;=1,'周期設定'!$C$14&lt;=8,MOD('周期設定'!$C$14,1)=0,ISNUMBER('周期設定'!$C$4)),INDEX('周期設定'!$C$7:$J$7,1,MOD(MOD($B57-'周期設定'!$C$4+'周期設定'!$C$14-1,8)+8,8)+1),"入力確認"))</x:f>
        <x:v>休</x:v>
      </x:c>
      <x:c r="H57" s="2" t="n">
        <x:f>IF($B57="","",COUNTIFS($D57:$G57,"日"))</x:f>
        <x:v>1</x:v>
      </x:c>
      <x:c r="I57" s="2" t="n">
        <x:f>IF($B57="","",COUNTIFS($D57:$G57,"準"))</x:f>
        <x:v>1</x:v>
      </x:c>
      <x:c r="J57" s="2" t="n">
        <x:f>IF($B57="","",COUNTIFS($D57:$G57,"夜"))</x:f>
        <x:v>1</x:v>
      </x:c>
      <x:c r="K57" s="2" t="n">
        <x:f>IF($B57="","",COUNTIFS($D57:$G57,"休"))</x:f>
        <x:v>1</x:v>
      </x:c>
      <x:c r="L57" s="2" t="str">
        <x:f>IF(B57="","",IF(AND(H57=1,I57=1,J57=1,K57=1),"各1班","配置を確認"))</x:f>
        <x:v>各1班</x:v>
      </x:c>
      <x:c r="M57" s="2"/>
      <x:c r="N57" s="2"/>
      <x:c r="O57" s="2"/>
      <x:c r="P57" s="2"/>
      <x:c r="Q57" s="2"/>
      <x:c r="R57" s="2"/>
      <x:c r="S57" s="2"/>
    </x:row>
    <x:row r="58" ht="26" customHeight="1">
      <x:c r="A58" s="2"/>
      <x:c r="B58" s="15" t="n">
        <x:f>IF(DATE(YEAR($C$4),MONTH($C$4),1)+50&lt;DATE(YEAR($C$4),MONTH($C$4)+2,1),DATE(YEAR($C$4),MONTH($C$4),1)+50,"")</x:f>
        <x:v>46316</x:v>
      </x:c>
      <x:c r="C58" s="2" t="str">
        <x:f>IF(B58="","",CHOOSE(WEEKDAY(B58,1),"日","月","火","水","木","金","土"))</x:f>
        <x:v>水</x:v>
      </x:c>
      <x:c r="D58" s="2" t="str">
        <x:f>IF($B58="","",IF(AND(ISNUMBER('周期設定'!$C$11),'周期設定'!$C$11&gt;=1,'周期設定'!$C$11&lt;=8,MOD('周期設定'!$C$11,1)=0,ISNUMBER('周期設定'!$C$4)),INDEX('周期設定'!$C$7:$J$7,1,MOD(MOD($B58-'周期設定'!$C$4+'周期設定'!$C$11-1,8)+8,8)+1),"入力確認"))</x:f>
        <x:v>準</x:v>
      </x:c>
      <x:c r="E58" s="2" t="str">
        <x:f>IF($B58="","",IF(AND(ISNUMBER('周期設定'!$C$12),'周期設定'!$C$12&gt;=1,'周期設定'!$C$12&lt;=8,MOD('周期設定'!$C$12,1)=0,ISNUMBER('周期設定'!$C$4)),INDEX('周期設定'!$C$7:$J$7,1,MOD(MOD($B58-'周期設定'!$C$4+'周期設定'!$C$12-1,8)+8,8)+1),"入力確認"))</x:f>
        <x:v>夜</x:v>
      </x:c>
      <x:c r="F58" s="2" t="str">
        <x:f>IF($B58="","",IF(AND(ISNUMBER('周期設定'!$C$13),'周期設定'!$C$13&gt;=1,'周期設定'!$C$13&lt;=8,MOD('周期設定'!$C$13,1)=0,ISNUMBER('周期設定'!$C$4)),INDEX('周期設定'!$C$7:$J$7,1,MOD(MOD($B58-'周期設定'!$C$4+'周期設定'!$C$13-1,8)+8,8)+1),"入力確認"))</x:f>
        <x:v>休</x:v>
      </x:c>
      <x:c r="G58" s="2" t="str">
        <x:f>IF($B58="","",IF(AND(ISNUMBER('周期設定'!$C$14),'周期設定'!$C$14&gt;=1,'周期設定'!$C$14&lt;=8,MOD('周期設定'!$C$14,1)=0,ISNUMBER('周期設定'!$C$4)),INDEX('周期設定'!$C$7:$J$7,1,MOD(MOD($B58-'周期設定'!$C$4+'周期設定'!$C$14-1,8)+8,8)+1),"入力確認"))</x:f>
        <x:v>日</x:v>
      </x:c>
      <x:c r="H58" s="2" t="n">
        <x:f>IF($B58="","",COUNTIFS($D58:$G58,"日"))</x:f>
        <x:v>1</x:v>
      </x:c>
      <x:c r="I58" s="2" t="n">
        <x:f>IF($B58="","",COUNTIFS($D58:$G58,"準"))</x:f>
        <x:v>1</x:v>
      </x:c>
      <x:c r="J58" s="2" t="n">
        <x:f>IF($B58="","",COUNTIFS($D58:$G58,"夜"))</x:f>
        <x:v>1</x:v>
      </x:c>
      <x:c r="K58" s="2" t="n">
        <x:f>IF($B58="","",COUNTIFS($D58:$G58,"休"))</x:f>
        <x:v>1</x:v>
      </x:c>
      <x:c r="L58" s="2" t="str">
        <x:f>IF(B58="","",IF(AND(H58=1,I58=1,J58=1,K58=1),"各1班","配置を確認"))</x:f>
        <x:v>各1班</x:v>
      </x:c>
      <x:c r="M58" s="2"/>
      <x:c r="N58" s="2"/>
      <x:c r="O58" s="2"/>
      <x:c r="P58" s="2"/>
      <x:c r="Q58" s="2"/>
      <x:c r="R58" s="2"/>
      <x:c r="S58" s="2"/>
    </x:row>
    <x:row r="59" ht="26" customHeight="1">
      <x:c r="A59" s="2"/>
      <x:c r="B59" s="15" t="n">
        <x:f>IF(DATE(YEAR($C$4),MONTH($C$4),1)+51&lt;DATE(YEAR($C$4),MONTH($C$4)+2,1),DATE(YEAR($C$4),MONTH($C$4),1)+51,"")</x:f>
        <x:v>46317</x:v>
      </x:c>
      <x:c r="C59" s="2" t="str">
        <x:f>IF(B59="","",CHOOSE(WEEKDAY(B59,1),"日","月","火","水","木","金","土"))</x:f>
        <x:v>木</x:v>
      </x:c>
      <x:c r="D59" s="2" t="str">
        <x:f>IF($B59="","",IF(AND(ISNUMBER('周期設定'!$C$11),'周期設定'!$C$11&gt;=1,'周期設定'!$C$11&lt;=8,MOD('周期設定'!$C$11,1)=0,ISNUMBER('周期設定'!$C$4)),INDEX('周期設定'!$C$7:$J$7,1,MOD(MOD($B59-'周期設定'!$C$4+'周期設定'!$C$11-1,8)+8,8)+1),"入力確認"))</x:f>
        <x:v>準</x:v>
      </x:c>
      <x:c r="E59" s="2" t="str">
        <x:f>IF($B59="","",IF(AND(ISNUMBER('周期設定'!$C$12),'周期設定'!$C$12&gt;=1,'周期設定'!$C$12&lt;=8,MOD('周期設定'!$C$12,1)=0,ISNUMBER('周期設定'!$C$4)),INDEX('周期設定'!$C$7:$J$7,1,MOD(MOD($B59-'周期設定'!$C$4+'周期設定'!$C$12-1,8)+8,8)+1),"入力確認"))</x:f>
        <x:v>夜</x:v>
      </x:c>
      <x:c r="F59" s="2" t="str">
        <x:f>IF($B59="","",IF(AND(ISNUMBER('周期設定'!$C$13),'周期設定'!$C$13&gt;=1,'周期設定'!$C$13&lt;=8,MOD('周期設定'!$C$13,1)=0,ISNUMBER('周期設定'!$C$4)),INDEX('周期設定'!$C$7:$J$7,1,MOD(MOD($B59-'周期設定'!$C$4+'周期設定'!$C$13-1,8)+8,8)+1),"入力確認"))</x:f>
        <x:v>休</x:v>
      </x:c>
      <x:c r="G59" s="2" t="str">
        <x:f>IF($B59="","",IF(AND(ISNUMBER('周期設定'!$C$14),'周期設定'!$C$14&gt;=1,'周期設定'!$C$14&lt;=8,MOD('周期設定'!$C$14,1)=0,ISNUMBER('周期設定'!$C$4)),INDEX('周期設定'!$C$7:$J$7,1,MOD(MOD($B59-'周期設定'!$C$4+'周期設定'!$C$14-1,8)+8,8)+1),"入力確認"))</x:f>
        <x:v>日</x:v>
      </x:c>
      <x:c r="H59" s="2" t="n">
        <x:f>IF($B59="","",COUNTIFS($D59:$G59,"日"))</x:f>
        <x:v>1</x:v>
      </x:c>
      <x:c r="I59" s="2" t="n">
        <x:f>IF($B59="","",COUNTIFS($D59:$G59,"準"))</x:f>
        <x:v>1</x:v>
      </x:c>
      <x:c r="J59" s="2" t="n">
        <x:f>IF($B59="","",COUNTIFS($D59:$G59,"夜"))</x:f>
        <x:v>1</x:v>
      </x:c>
      <x:c r="K59" s="2" t="n">
        <x:f>IF($B59="","",COUNTIFS($D59:$G59,"休"))</x:f>
        <x:v>1</x:v>
      </x:c>
      <x:c r="L59" s="2" t="str">
        <x:f>IF(B59="","",IF(AND(H59=1,I59=1,J59=1,K59=1),"各1班","配置を確認"))</x:f>
        <x:v>各1班</x:v>
      </x:c>
      <x:c r="M59" s="2"/>
      <x:c r="N59" s="2"/>
      <x:c r="O59" s="2"/>
      <x:c r="P59" s="2"/>
      <x:c r="Q59" s="2"/>
      <x:c r="R59" s="2"/>
      <x:c r="S59" s="2"/>
    </x:row>
    <x:row r="60" ht="26" customHeight="1">
      <x:c r="A60" s="2"/>
      <x:c r="B60" s="15" t="n">
        <x:f>IF(DATE(YEAR($C$4),MONTH($C$4),1)+52&lt;DATE(YEAR($C$4),MONTH($C$4)+2,1),DATE(YEAR($C$4),MONTH($C$4),1)+52,"")</x:f>
        <x:v>46318</x:v>
      </x:c>
      <x:c r="C60" s="2" t="str">
        <x:f>IF(B60="","",CHOOSE(WEEKDAY(B60,1),"日","月","火","水","木","金","土"))</x:f>
        <x:v>金</x:v>
      </x:c>
      <x:c r="D60" s="2" t="str">
        <x:f>IF($B60="","",IF(AND(ISNUMBER('周期設定'!$C$11),'周期設定'!$C$11&gt;=1,'周期設定'!$C$11&lt;=8,MOD('周期設定'!$C$11,1)=0,ISNUMBER('周期設定'!$C$4)),INDEX('周期設定'!$C$7:$J$7,1,MOD(MOD($B60-'周期設定'!$C$4+'周期設定'!$C$11-1,8)+8,8)+1),"入力確認"))</x:f>
        <x:v>夜</x:v>
      </x:c>
      <x:c r="E60" s="2" t="str">
        <x:f>IF($B60="","",IF(AND(ISNUMBER('周期設定'!$C$12),'周期設定'!$C$12&gt;=1,'周期設定'!$C$12&lt;=8,MOD('周期設定'!$C$12,1)=0,ISNUMBER('周期設定'!$C$4)),INDEX('周期設定'!$C$7:$J$7,1,MOD(MOD($B60-'周期設定'!$C$4+'周期設定'!$C$12-1,8)+8,8)+1),"入力確認"))</x:f>
        <x:v>休</x:v>
      </x:c>
      <x:c r="F60" s="2" t="str">
        <x:f>IF($B60="","",IF(AND(ISNUMBER('周期設定'!$C$13),'周期設定'!$C$13&gt;=1,'周期設定'!$C$13&lt;=8,MOD('周期設定'!$C$13,1)=0,ISNUMBER('周期設定'!$C$4)),INDEX('周期設定'!$C$7:$J$7,1,MOD(MOD($B60-'周期設定'!$C$4+'周期設定'!$C$13-1,8)+8,8)+1),"入力確認"))</x:f>
        <x:v>日</x:v>
      </x:c>
      <x:c r="G60" s="2" t="str">
        <x:f>IF($B60="","",IF(AND(ISNUMBER('周期設定'!$C$14),'周期設定'!$C$14&gt;=1,'周期設定'!$C$14&lt;=8,MOD('周期設定'!$C$14,1)=0,ISNUMBER('周期設定'!$C$4)),INDEX('周期設定'!$C$7:$J$7,1,MOD(MOD($B60-'周期設定'!$C$4+'周期設定'!$C$14-1,8)+8,8)+1),"入力確認"))</x:f>
        <x:v>準</x:v>
      </x:c>
      <x:c r="H60" s="2" t="n">
        <x:f>IF($B60="","",COUNTIFS($D60:$G60,"日"))</x:f>
        <x:v>1</x:v>
      </x:c>
      <x:c r="I60" s="2" t="n">
        <x:f>IF($B60="","",COUNTIFS($D60:$G60,"準"))</x:f>
        <x:v>1</x:v>
      </x:c>
      <x:c r="J60" s="2" t="n">
        <x:f>IF($B60="","",COUNTIFS($D60:$G60,"夜"))</x:f>
        <x:v>1</x:v>
      </x:c>
      <x:c r="K60" s="2" t="n">
        <x:f>IF($B60="","",COUNTIFS($D60:$G60,"休"))</x:f>
        <x:v>1</x:v>
      </x:c>
      <x:c r="L60" s="2" t="str">
        <x:f>IF(B60="","",IF(AND(H60=1,I60=1,J60=1,K60=1),"各1班","配置を確認"))</x:f>
        <x:v>各1班</x:v>
      </x:c>
      <x:c r="M60" s="2"/>
      <x:c r="N60" s="2"/>
      <x:c r="O60" s="2"/>
      <x:c r="P60" s="2"/>
      <x:c r="Q60" s="2"/>
      <x:c r="R60" s="2"/>
      <x:c r="S60" s="2"/>
    </x:row>
    <x:row r="61" ht="26" customHeight="1">
      <x:c r="A61" s="2"/>
      <x:c r="B61" s="15" t="n">
        <x:f>IF(DATE(YEAR($C$4),MONTH($C$4),1)+53&lt;DATE(YEAR($C$4),MONTH($C$4)+2,1),DATE(YEAR($C$4),MONTH($C$4),1)+53,"")</x:f>
        <x:v>46319</x:v>
      </x:c>
      <x:c r="C61" s="2" t="str">
        <x:f>IF(B61="","",CHOOSE(WEEKDAY(B61,1),"日","月","火","水","木","金","土"))</x:f>
        <x:v>土</x:v>
      </x:c>
      <x:c r="D61" s="2" t="str">
        <x:f>IF($B61="","",IF(AND(ISNUMBER('周期設定'!$C$11),'周期設定'!$C$11&gt;=1,'周期設定'!$C$11&lt;=8,MOD('周期設定'!$C$11,1)=0,ISNUMBER('周期設定'!$C$4)),INDEX('周期設定'!$C$7:$J$7,1,MOD(MOD($B61-'周期設定'!$C$4+'周期設定'!$C$11-1,8)+8,8)+1),"入力確認"))</x:f>
        <x:v>夜</x:v>
      </x:c>
      <x:c r="E61" s="2" t="str">
        <x:f>IF($B61="","",IF(AND(ISNUMBER('周期設定'!$C$12),'周期設定'!$C$12&gt;=1,'周期設定'!$C$12&lt;=8,MOD('周期設定'!$C$12,1)=0,ISNUMBER('周期設定'!$C$4)),INDEX('周期設定'!$C$7:$J$7,1,MOD(MOD($B61-'周期設定'!$C$4+'周期設定'!$C$12-1,8)+8,8)+1),"入力確認"))</x:f>
        <x:v>休</x:v>
      </x:c>
      <x:c r="F61" s="2" t="str">
        <x:f>IF($B61="","",IF(AND(ISNUMBER('周期設定'!$C$13),'周期設定'!$C$13&gt;=1,'周期設定'!$C$13&lt;=8,MOD('周期設定'!$C$13,1)=0,ISNUMBER('周期設定'!$C$4)),INDEX('周期設定'!$C$7:$J$7,1,MOD(MOD($B61-'周期設定'!$C$4+'周期設定'!$C$13-1,8)+8,8)+1),"入力確認"))</x:f>
        <x:v>日</x:v>
      </x:c>
      <x:c r="G61" s="2" t="str">
        <x:f>IF($B61="","",IF(AND(ISNUMBER('周期設定'!$C$14),'周期設定'!$C$14&gt;=1,'周期設定'!$C$14&lt;=8,MOD('周期設定'!$C$14,1)=0,ISNUMBER('周期設定'!$C$4)),INDEX('周期設定'!$C$7:$J$7,1,MOD(MOD($B61-'周期設定'!$C$4+'周期設定'!$C$14-1,8)+8,8)+1),"入力確認"))</x:f>
        <x:v>準</x:v>
      </x:c>
      <x:c r="H61" s="2" t="n">
        <x:f>IF($B61="","",COUNTIFS($D61:$G61,"日"))</x:f>
        <x:v>1</x:v>
      </x:c>
      <x:c r="I61" s="2" t="n">
        <x:f>IF($B61="","",COUNTIFS($D61:$G61,"準"))</x:f>
        <x:v>1</x:v>
      </x:c>
      <x:c r="J61" s="2" t="n">
        <x:f>IF($B61="","",COUNTIFS($D61:$G61,"夜"))</x:f>
        <x:v>1</x:v>
      </x:c>
      <x:c r="K61" s="2" t="n">
        <x:f>IF($B61="","",COUNTIFS($D61:$G61,"休"))</x:f>
        <x:v>1</x:v>
      </x:c>
      <x:c r="L61" s="2" t="str">
        <x:f>IF(B61="","",IF(AND(H61=1,I61=1,J61=1,K61=1),"各1班","配置を確認"))</x:f>
        <x:v>各1班</x:v>
      </x:c>
      <x:c r="M61" s="2"/>
      <x:c r="N61" s="2"/>
      <x:c r="O61" s="2"/>
      <x:c r="P61" s="2"/>
      <x:c r="Q61" s="2"/>
      <x:c r="R61" s="2"/>
      <x:c r="S61" s="2"/>
    </x:row>
    <x:row r="62" ht="26" customHeight="1">
      <x:c r="A62" s="2"/>
      <x:c r="B62" s="15" t="n">
        <x:f>IF(DATE(YEAR($C$4),MONTH($C$4),1)+54&lt;DATE(YEAR($C$4),MONTH($C$4)+2,1),DATE(YEAR($C$4),MONTH($C$4),1)+54,"")</x:f>
        <x:v>46320</x:v>
      </x:c>
      <x:c r="C62" s="2" t="str">
        <x:f>IF(B62="","",CHOOSE(WEEKDAY(B62,1),"日","月","火","水","木","金","土"))</x:f>
        <x:v>日</x:v>
      </x:c>
      <x:c r="D62" s="2" t="str">
        <x:f>IF($B62="","",IF(AND(ISNUMBER('周期設定'!$C$11),'周期設定'!$C$11&gt;=1,'周期設定'!$C$11&lt;=8,MOD('周期設定'!$C$11,1)=0,ISNUMBER('周期設定'!$C$4)),INDEX('周期設定'!$C$7:$J$7,1,MOD(MOD($B62-'周期設定'!$C$4+'周期設定'!$C$11-1,8)+8,8)+1),"入力確認"))</x:f>
        <x:v>休</x:v>
      </x:c>
      <x:c r="E62" s="2" t="str">
        <x:f>IF($B62="","",IF(AND(ISNUMBER('周期設定'!$C$12),'周期設定'!$C$12&gt;=1,'周期設定'!$C$12&lt;=8,MOD('周期設定'!$C$12,1)=0,ISNUMBER('周期設定'!$C$4)),INDEX('周期設定'!$C$7:$J$7,1,MOD(MOD($B62-'周期設定'!$C$4+'周期設定'!$C$12-1,8)+8,8)+1),"入力確認"))</x:f>
        <x:v>日</x:v>
      </x:c>
      <x:c r="F62" s="2" t="str">
        <x:f>IF($B62="","",IF(AND(ISNUMBER('周期設定'!$C$13),'周期設定'!$C$13&gt;=1,'周期設定'!$C$13&lt;=8,MOD('周期設定'!$C$13,1)=0,ISNUMBER('周期設定'!$C$4)),INDEX('周期設定'!$C$7:$J$7,1,MOD(MOD($B62-'周期設定'!$C$4+'周期設定'!$C$13-1,8)+8,8)+1),"入力確認"))</x:f>
        <x:v>準</x:v>
      </x:c>
      <x:c r="G62" s="2" t="str">
        <x:f>IF($B62="","",IF(AND(ISNUMBER('周期設定'!$C$14),'周期設定'!$C$14&gt;=1,'周期設定'!$C$14&lt;=8,MOD('周期設定'!$C$14,1)=0,ISNUMBER('周期設定'!$C$4)),INDEX('周期設定'!$C$7:$J$7,1,MOD(MOD($B62-'周期設定'!$C$4+'周期設定'!$C$14-1,8)+8,8)+1),"入力確認"))</x:f>
        <x:v>夜</x:v>
      </x:c>
      <x:c r="H62" s="2" t="n">
        <x:f>IF($B62="","",COUNTIFS($D62:$G62,"日"))</x:f>
        <x:v>1</x:v>
      </x:c>
      <x:c r="I62" s="2" t="n">
        <x:f>IF($B62="","",COUNTIFS($D62:$G62,"準"))</x:f>
        <x:v>1</x:v>
      </x:c>
      <x:c r="J62" s="2" t="n">
        <x:f>IF($B62="","",COUNTIFS($D62:$G62,"夜"))</x:f>
        <x:v>1</x:v>
      </x:c>
      <x:c r="K62" s="2" t="n">
        <x:f>IF($B62="","",COUNTIFS($D62:$G62,"休"))</x:f>
        <x:v>1</x:v>
      </x:c>
      <x:c r="L62" s="2" t="str">
        <x:f>IF(B62="","",IF(AND(H62=1,I62=1,J62=1,K62=1),"各1班","配置を確認"))</x:f>
        <x:v>各1班</x:v>
      </x:c>
      <x:c r="M62" s="2"/>
      <x:c r="N62" s="2"/>
      <x:c r="O62" s="2"/>
      <x:c r="P62" s="2"/>
      <x:c r="Q62" s="2"/>
      <x:c r="R62" s="2"/>
      <x:c r="S62" s="2"/>
    </x:row>
    <x:row r="63" ht="26" customHeight="1">
      <x:c r="A63" s="2"/>
      <x:c r="B63" s="15" t="n">
        <x:f>IF(DATE(YEAR($C$4),MONTH($C$4),1)+55&lt;DATE(YEAR($C$4),MONTH($C$4)+2,1),DATE(YEAR($C$4),MONTH($C$4),1)+55,"")</x:f>
        <x:v>46321</x:v>
      </x:c>
      <x:c r="C63" s="2" t="str">
        <x:f>IF(B63="","",CHOOSE(WEEKDAY(B63,1),"日","月","火","水","木","金","土"))</x:f>
        <x:v>月</x:v>
      </x:c>
      <x:c r="D63" s="2" t="str">
        <x:f>IF($B63="","",IF(AND(ISNUMBER('周期設定'!$C$11),'周期設定'!$C$11&gt;=1,'周期設定'!$C$11&lt;=8,MOD('周期設定'!$C$11,1)=0,ISNUMBER('周期設定'!$C$4)),INDEX('周期設定'!$C$7:$J$7,1,MOD(MOD($B63-'周期設定'!$C$4+'周期設定'!$C$11-1,8)+8,8)+1),"入力確認"))</x:f>
        <x:v>休</x:v>
      </x:c>
      <x:c r="E63" s="2" t="str">
        <x:f>IF($B63="","",IF(AND(ISNUMBER('周期設定'!$C$12),'周期設定'!$C$12&gt;=1,'周期設定'!$C$12&lt;=8,MOD('周期設定'!$C$12,1)=0,ISNUMBER('周期設定'!$C$4)),INDEX('周期設定'!$C$7:$J$7,1,MOD(MOD($B63-'周期設定'!$C$4+'周期設定'!$C$12-1,8)+8,8)+1),"入力確認"))</x:f>
        <x:v>日</x:v>
      </x:c>
      <x:c r="F63" s="2" t="str">
        <x:f>IF($B63="","",IF(AND(ISNUMBER('周期設定'!$C$13),'周期設定'!$C$13&gt;=1,'周期設定'!$C$13&lt;=8,MOD('周期設定'!$C$13,1)=0,ISNUMBER('周期設定'!$C$4)),INDEX('周期設定'!$C$7:$J$7,1,MOD(MOD($B63-'周期設定'!$C$4+'周期設定'!$C$13-1,8)+8,8)+1),"入力確認"))</x:f>
        <x:v>準</x:v>
      </x:c>
      <x:c r="G63" s="2" t="str">
        <x:f>IF($B63="","",IF(AND(ISNUMBER('周期設定'!$C$14),'周期設定'!$C$14&gt;=1,'周期設定'!$C$14&lt;=8,MOD('周期設定'!$C$14,1)=0,ISNUMBER('周期設定'!$C$4)),INDEX('周期設定'!$C$7:$J$7,1,MOD(MOD($B63-'周期設定'!$C$4+'周期設定'!$C$14-1,8)+8,8)+1),"入力確認"))</x:f>
        <x:v>夜</x:v>
      </x:c>
      <x:c r="H63" s="2" t="n">
        <x:f>IF($B63="","",COUNTIFS($D63:$G63,"日"))</x:f>
        <x:v>1</x:v>
      </x:c>
      <x:c r="I63" s="2" t="n">
        <x:f>IF($B63="","",COUNTIFS($D63:$G63,"準"))</x:f>
        <x:v>1</x:v>
      </x:c>
      <x:c r="J63" s="2" t="n">
        <x:f>IF($B63="","",COUNTIFS($D63:$G63,"夜"))</x:f>
        <x:v>1</x:v>
      </x:c>
      <x:c r="K63" s="2" t="n">
        <x:f>IF($B63="","",COUNTIFS($D63:$G63,"休"))</x:f>
        <x:v>1</x:v>
      </x:c>
      <x:c r="L63" s="2" t="str">
        <x:f>IF(B63="","",IF(AND(H63=1,I63=1,J63=1,K63=1),"各1班","配置を確認"))</x:f>
        <x:v>各1班</x:v>
      </x:c>
      <x:c r="M63" s="2"/>
      <x:c r="N63" s="2"/>
      <x:c r="O63" s="2"/>
      <x:c r="P63" s="2"/>
      <x:c r="Q63" s="2"/>
      <x:c r="R63" s="2"/>
      <x:c r="S63" s="2"/>
    </x:row>
    <x:row r="64" ht="26" customHeight="1">
      <x:c r="A64" s="2"/>
      <x:c r="B64" s="15" t="n">
        <x:f>IF(DATE(YEAR($C$4),MONTH($C$4),1)+56&lt;DATE(YEAR($C$4),MONTH($C$4)+2,1),DATE(YEAR($C$4),MONTH($C$4),1)+56,"")</x:f>
        <x:v>46322</x:v>
      </x:c>
      <x:c r="C64" s="2" t="str">
        <x:f>IF(B64="","",CHOOSE(WEEKDAY(B64,1),"日","月","火","水","木","金","土"))</x:f>
        <x:v>火</x:v>
      </x:c>
      <x:c r="D64" s="2" t="str">
        <x:f>IF($B64="","",IF(AND(ISNUMBER('周期設定'!$C$11),'周期設定'!$C$11&gt;=1,'周期設定'!$C$11&lt;=8,MOD('周期設定'!$C$11,1)=0,ISNUMBER('周期設定'!$C$4)),INDEX('周期設定'!$C$7:$J$7,1,MOD(MOD($B64-'周期設定'!$C$4+'周期設定'!$C$11-1,8)+8,8)+1),"入力確認"))</x:f>
        <x:v>日</x:v>
      </x:c>
      <x:c r="E64" s="2" t="str">
        <x:f>IF($B64="","",IF(AND(ISNUMBER('周期設定'!$C$12),'周期設定'!$C$12&gt;=1,'周期設定'!$C$12&lt;=8,MOD('周期設定'!$C$12,1)=0,ISNUMBER('周期設定'!$C$4)),INDEX('周期設定'!$C$7:$J$7,1,MOD(MOD($B64-'周期設定'!$C$4+'周期設定'!$C$12-1,8)+8,8)+1),"入力確認"))</x:f>
        <x:v>準</x:v>
      </x:c>
      <x:c r="F64" s="2" t="str">
        <x:f>IF($B64="","",IF(AND(ISNUMBER('周期設定'!$C$13),'周期設定'!$C$13&gt;=1,'周期設定'!$C$13&lt;=8,MOD('周期設定'!$C$13,1)=0,ISNUMBER('周期設定'!$C$4)),INDEX('周期設定'!$C$7:$J$7,1,MOD(MOD($B64-'周期設定'!$C$4+'周期設定'!$C$13-1,8)+8,8)+1),"入力確認"))</x:f>
        <x:v>夜</x:v>
      </x:c>
      <x:c r="G64" s="2" t="str">
        <x:f>IF($B64="","",IF(AND(ISNUMBER('周期設定'!$C$14),'周期設定'!$C$14&gt;=1,'周期設定'!$C$14&lt;=8,MOD('周期設定'!$C$14,1)=0,ISNUMBER('周期設定'!$C$4)),INDEX('周期設定'!$C$7:$J$7,1,MOD(MOD($B64-'周期設定'!$C$4+'周期設定'!$C$14-1,8)+8,8)+1),"入力確認"))</x:f>
        <x:v>休</x:v>
      </x:c>
      <x:c r="H64" s="2" t="n">
        <x:f>IF($B64="","",COUNTIFS($D64:$G64,"日"))</x:f>
        <x:v>1</x:v>
      </x:c>
      <x:c r="I64" s="2" t="n">
        <x:f>IF($B64="","",COUNTIFS($D64:$G64,"準"))</x:f>
        <x:v>1</x:v>
      </x:c>
      <x:c r="J64" s="2" t="n">
        <x:f>IF($B64="","",COUNTIFS($D64:$G64,"夜"))</x:f>
        <x:v>1</x:v>
      </x:c>
      <x:c r="K64" s="2" t="n">
        <x:f>IF($B64="","",COUNTIFS($D64:$G64,"休"))</x:f>
        <x:v>1</x:v>
      </x:c>
      <x:c r="L64" s="2" t="str">
        <x:f>IF(B64="","",IF(AND(H64=1,I64=1,J64=1,K64=1),"各1班","配置を確認"))</x:f>
        <x:v>各1班</x:v>
      </x:c>
      <x:c r="M64" s="2"/>
      <x:c r="N64" s="2"/>
      <x:c r="O64" s="2"/>
      <x:c r="P64" s="2"/>
      <x:c r="Q64" s="2"/>
      <x:c r="R64" s="2"/>
      <x:c r="S64" s="2"/>
    </x:row>
    <x:row r="65" ht="26" customHeight="1">
      <x:c r="A65" s="2"/>
      <x:c r="B65" s="15" t="n">
        <x:f>IF(DATE(YEAR($C$4),MONTH($C$4),1)+57&lt;DATE(YEAR($C$4),MONTH($C$4)+2,1),DATE(YEAR($C$4),MONTH($C$4),1)+57,"")</x:f>
        <x:v>46323</x:v>
      </x:c>
      <x:c r="C65" s="2" t="str">
        <x:f>IF(B65="","",CHOOSE(WEEKDAY(B65,1),"日","月","火","水","木","金","土"))</x:f>
        <x:v>水</x:v>
      </x:c>
      <x:c r="D65" s="2" t="str">
        <x:f>IF($B65="","",IF(AND(ISNUMBER('周期設定'!$C$11),'周期設定'!$C$11&gt;=1,'周期設定'!$C$11&lt;=8,MOD('周期設定'!$C$11,1)=0,ISNUMBER('周期設定'!$C$4)),INDEX('周期設定'!$C$7:$J$7,1,MOD(MOD($B65-'周期設定'!$C$4+'周期設定'!$C$11-1,8)+8,8)+1),"入力確認"))</x:f>
        <x:v>日</x:v>
      </x:c>
      <x:c r="E65" s="2" t="str">
        <x:f>IF($B65="","",IF(AND(ISNUMBER('周期設定'!$C$12),'周期設定'!$C$12&gt;=1,'周期設定'!$C$12&lt;=8,MOD('周期設定'!$C$12,1)=0,ISNUMBER('周期設定'!$C$4)),INDEX('周期設定'!$C$7:$J$7,1,MOD(MOD($B65-'周期設定'!$C$4+'周期設定'!$C$12-1,8)+8,8)+1),"入力確認"))</x:f>
        <x:v>準</x:v>
      </x:c>
      <x:c r="F65" s="2" t="str">
        <x:f>IF($B65="","",IF(AND(ISNUMBER('周期設定'!$C$13),'周期設定'!$C$13&gt;=1,'周期設定'!$C$13&lt;=8,MOD('周期設定'!$C$13,1)=0,ISNUMBER('周期設定'!$C$4)),INDEX('周期設定'!$C$7:$J$7,1,MOD(MOD($B65-'周期設定'!$C$4+'周期設定'!$C$13-1,8)+8,8)+1),"入力確認"))</x:f>
        <x:v>夜</x:v>
      </x:c>
      <x:c r="G65" s="2" t="str">
        <x:f>IF($B65="","",IF(AND(ISNUMBER('周期設定'!$C$14),'周期設定'!$C$14&gt;=1,'周期設定'!$C$14&lt;=8,MOD('周期設定'!$C$14,1)=0,ISNUMBER('周期設定'!$C$4)),INDEX('周期設定'!$C$7:$J$7,1,MOD(MOD($B65-'周期設定'!$C$4+'周期設定'!$C$14-1,8)+8,8)+1),"入力確認"))</x:f>
        <x:v>休</x:v>
      </x:c>
      <x:c r="H65" s="2" t="n">
        <x:f>IF($B65="","",COUNTIFS($D65:$G65,"日"))</x:f>
        <x:v>1</x:v>
      </x:c>
      <x:c r="I65" s="2" t="n">
        <x:f>IF($B65="","",COUNTIFS($D65:$G65,"準"))</x:f>
        <x:v>1</x:v>
      </x:c>
      <x:c r="J65" s="2" t="n">
        <x:f>IF($B65="","",COUNTIFS($D65:$G65,"夜"))</x:f>
        <x:v>1</x:v>
      </x:c>
      <x:c r="K65" s="2" t="n">
        <x:f>IF($B65="","",COUNTIFS($D65:$G65,"休"))</x:f>
        <x:v>1</x:v>
      </x:c>
      <x:c r="L65" s="2" t="str">
        <x:f>IF(B65="","",IF(AND(H65=1,I65=1,J65=1,K65=1),"各1班","配置を確認"))</x:f>
        <x:v>各1班</x:v>
      </x:c>
      <x:c r="M65" s="2"/>
      <x:c r="N65" s="2"/>
      <x:c r="O65" s="2"/>
      <x:c r="P65" s="2"/>
      <x:c r="Q65" s="2"/>
      <x:c r="R65" s="2"/>
      <x:c r="S65" s="2"/>
    </x:row>
    <x:row r="66" ht="26" customHeight="1">
      <x:c r="A66" s="2"/>
      <x:c r="B66" s="15" t="n">
        <x:f>IF(DATE(YEAR($C$4),MONTH($C$4),1)+58&lt;DATE(YEAR($C$4),MONTH($C$4)+2,1),DATE(YEAR($C$4),MONTH($C$4),1)+58,"")</x:f>
        <x:v>46324</x:v>
      </x:c>
      <x:c r="C66" s="2" t="str">
        <x:f>IF(B66="","",CHOOSE(WEEKDAY(B66,1),"日","月","火","水","木","金","土"))</x:f>
        <x:v>木</x:v>
      </x:c>
      <x:c r="D66" s="2" t="str">
        <x:f>IF($B66="","",IF(AND(ISNUMBER('周期設定'!$C$11),'周期設定'!$C$11&gt;=1,'周期設定'!$C$11&lt;=8,MOD('周期設定'!$C$11,1)=0,ISNUMBER('周期設定'!$C$4)),INDEX('周期設定'!$C$7:$J$7,1,MOD(MOD($B66-'周期設定'!$C$4+'周期設定'!$C$11-1,8)+8,8)+1),"入力確認"))</x:f>
        <x:v>準</x:v>
      </x:c>
      <x:c r="E66" s="2" t="str">
        <x:f>IF($B66="","",IF(AND(ISNUMBER('周期設定'!$C$12),'周期設定'!$C$12&gt;=1,'周期設定'!$C$12&lt;=8,MOD('周期設定'!$C$12,1)=0,ISNUMBER('周期設定'!$C$4)),INDEX('周期設定'!$C$7:$J$7,1,MOD(MOD($B66-'周期設定'!$C$4+'周期設定'!$C$12-1,8)+8,8)+1),"入力確認"))</x:f>
        <x:v>夜</x:v>
      </x:c>
      <x:c r="F66" s="2" t="str">
        <x:f>IF($B66="","",IF(AND(ISNUMBER('周期設定'!$C$13),'周期設定'!$C$13&gt;=1,'周期設定'!$C$13&lt;=8,MOD('周期設定'!$C$13,1)=0,ISNUMBER('周期設定'!$C$4)),INDEX('周期設定'!$C$7:$J$7,1,MOD(MOD($B66-'周期設定'!$C$4+'周期設定'!$C$13-1,8)+8,8)+1),"入力確認"))</x:f>
        <x:v>休</x:v>
      </x:c>
      <x:c r="G66" s="2" t="str">
        <x:f>IF($B66="","",IF(AND(ISNUMBER('周期設定'!$C$14),'周期設定'!$C$14&gt;=1,'周期設定'!$C$14&lt;=8,MOD('周期設定'!$C$14,1)=0,ISNUMBER('周期設定'!$C$4)),INDEX('周期設定'!$C$7:$J$7,1,MOD(MOD($B66-'周期設定'!$C$4+'周期設定'!$C$14-1,8)+8,8)+1),"入力確認"))</x:f>
        <x:v>日</x:v>
      </x:c>
      <x:c r="H66" s="2" t="n">
        <x:f>IF($B66="","",COUNTIFS($D66:$G66,"日"))</x:f>
        <x:v>1</x:v>
      </x:c>
      <x:c r="I66" s="2" t="n">
        <x:f>IF($B66="","",COUNTIFS($D66:$G66,"準"))</x:f>
        <x:v>1</x:v>
      </x:c>
      <x:c r="J66" s="2" t="n">
        <x:f>IF($B66="","",COUNTIFS($D66:$G66,"夜"))</x:f>
        <x:v>1</x:v>
      </x:c>
      <x:c r="K66" s="2" t="n">
        <x:f>IF($B66="","",COUNTIFS($D66:$G66,"休"))</x:f>
        <x:v>1</x:v>
      </x:c>
      <x:c r="L66" s="2" t="str">
        <x:f>IF(B66="","",IF(AND(H66=1,I66=1,J66=1,K66=1),"各1班","配置を確認"))</x:f>
        <x:v>各1班</x:v>
      </x:c>
      <x:c r="M66" s="2"/>
      <x:c r="N66" s="2"/>
      <x:c r="O66" s="2"/>
      <x:c r="P66" s="2"/>
      <x:c r="Q66" s="2"/>
      <x:c r="R66" s="2"/>
      <x:c r="S66" s="2"/>
    </x:row>
    <x:row r="67" ht="26" customHeight="1">
      <x:c r="A67" s="2"/>
      <x:c r="B67" s="15" t="n">
        <x:f>IF(DATE(YEAR($C$4),MONTH($C$4),1)+59&lt;DATE(YEAR($C$4),MONTH($C$4)+2,1),DATE(YEAR($C$4),MONTH($C$4),1)+59,"")</x:f>
        <x:v>46325</x:v>
      </x:c>
      <x:c r="C67" s="2" t="str">
        <x:f>IF(B67="","",CHOOSE(WEEKDAY(B67,1),"日","月","火","水","木","金","土"))</x:f>
        <x:v>金</x:v>
      </x:c>
      <x:c r="D67" s="2" t="str">
        <x:f>IF($B67="","",IF(AND(ISNUMBER('周期設定'!$C$11),'周期設定'!$C$11&gt;=1,'周期設定'!$C$11&lt;=8,MOD('周期設定'!$C$11,1)=0,ISNUMBER('周期設定'!$C$4)),INDEX('周期設定'!$C$7:$J$7,1,MOD(MOD($B67-'周期設定'!$C$4+'周期設定'!$C$11-1,8)+8,8)+1),"入力確認"))</x:f>
        <x:v>準</x:v>
      </x:c>
      <x:c r="E67" s="2" t="str">
        <x:f>IF($B67="","",IF(AND(ISNUMBER('周期設定'!$C$12),'周期設定'!$C$12&gt;=1,'周期設定'!$C$12&lt;=8,MOD('周期設定'!$C$12,1)=0,ISNUMBER('周期設定'!$C$4)),INDEX('周期設定'!$C$7:$J$7,1,MOD(MOD($B67-'周期設定'!$C$4+'周期設定'!$C$12-1,8)+8,8)+1),"入力確認"))</x:f>
        <x:v>夜</x:v>
      </x:c>
      <x:c r="F67" s="2" t="str">
        <x:f>IF($B67="","",IF(AND(ISNUMBER('周期設定'!$C$13),'周期設定'!$C$13&gt;=1,'周期設定'!$C$13&lt;=8,MOD('周期設定'!$C$13,1)=0,ISNUMBER('周期設定'!$C$4)),INDEX('周期設定'!$C$7:$J$7,1,MOD(MOD($B67-'周期設定'!$C$4+'周期設定'!$C$13-1,8)+8,8)+1),"入力確認"))</x:f>
        <x:v>休</x:v>
      </x:c>
      <x:c r="G67" s="2" t="str">
        <x:f>IF($B67="","",IF(AND(ISNUMBER('周期設定'!$C$14),'周期設定'!$C$14&gt;=1,'周期設定'!$C$14&lt;=8,MOD('周期設定'!$C$14,1)=0,ISNUMBER('周期設定'!$C$4)),INDEX('周期設定'!$C$7:$J$7,1,MOD(MOD($B67-'周期設定'!$C$4+'周期設定'!$C$14-1,8)+8,8)+1),"入力確認"))</x:f>
        <x:v>日</x:v>
      </x:c>
      <x:c r="H67" s="2" t="n">
        <x:f>IF($B67="","",COUNTIFS($D67:$G67,"日"))</x:f>
        <x:v>1</x:v>
      </x:c>
      <x:c r="I67" s="2" t="n">
        <x:f>IF($B67="","",COUNTIFS($D67:$G67,"準"))</x:f>
        <x:v>1</x:v>
      </x:c>
      <x:c r="J67" s="2" t="n">
        <x:f>IF($B67="","",COUNTIFS($D67:$G67,"夜"))</x:f>
        <x:v>1</x:v>
      </x:c>
      <x:c r="K67" s="2" t="n">
        <x:f>IF($B67="","",COUNTIFS($D67:$G67,"休"))</x:f>
        <x:v>1</x:v>
      </x:c>
      <x:c r="L67" s="2" t="str">
        <x:f>IF(B67="","",IF(AND(H67=1,I67=1,J67=1,K67=1),"各1班","配置を確認"))</x:f>
        <x:v>各1班</x:v>
      </x:c>
      <x:c r="M67" s="2"/>
      <x:c r="N67" s="2"/>
      <x:c r="O67" s="2"/>
      <x:c r="P67" s="2"/>
      <x:c r="Q67" s="2"/>
      <x:c r="R67" s="2"/>
      <x:c r="S67" s="2"/>
    </x:row>
    <x:row r="68" ht="26" customHeight="1">
      <x:c r="A68" s="2"/>
      <x:c r="B68" s="15" t="n">
        <x:f>IF(DATE(YEAR($C$4),MONTH($C$4),1)+60&lt;DATE(YEAR($C$4),MONTH($C$4)+2,1),DATE(YEAR($C$4),MONTH($C$4),1)+60,"")</x:f>
        <x:v>46326</x:v>
      </x:c>
      <x:c r="C68" s="2" t="str">
        <x:f>IF(B68="","",CHOOSE(WEEKDAY(B68,1),"日","月","火","水","木","金","土"))</x:f>
        <x:v>土</x:v>
      </x:c>
      <x:c r="D68" s="2" t="str">
        <x:f>IF($B68="","",IF(AND(ISNUMBER('周期設定'!$C$11),'周期設定'!$C$11&gt;=1,'周期設定'!$C$11&lt;=8,MOD('周期設定'!$C$11,1)=0,ISNUMBER('周期設定'!$C$4)),INDEX('周期設定'!$C$7:$J$7,1,MOD(MOD($B68-'周期設定'!$C$4+'周期設定'!$C$11-1,8)+8,8)+1),"入力確認"))</x:f>
        <x:v>夜</x:v>
      </x:c>
      <x:c r="E68" s="2" t="str">
        <x:f>IF($B68="","",IF(AND(ISNUMBER('周期設定'!$C$12),'周期設定'!$C$12&gt;=1,'周期設定'!$C$12&lt;=8,MOD('周期設定'!$C$12,1)=0,ISNUMBER('周期設定'!$C$4)),INDEX('周期設定'!$C$7:$J$7,1,MOD(MOD($B68-'周期設定'!$C$4+'周期設定'!$C$12-1,8)+8,8)+1),"入力確認"))</x:f>
        <x:v>休</x:v>
      </x:c>
      <x:c r="F68" s="2" t="str">
        <x:f>IF($B68="","",IF(AND(ISNUMBER('周期設定'!$C$13),'周期設定'!$C$13&gt;=1,'周期設定'!$C$13&lt;=8,MOD('周期設定'!$C$13,1)=0,ISNUMBER('周期設定'!$C$4)),INDEX('周期設定'!$C$7:$J$7,1,MOD(MOD($B68-'周期設定'!$C$4+'周期設定'!$C$13-1,8)+8,8)+1),"入力確認"))</x:f>
        <x:v>日</x:v>
      </x:c>
      <x:c r="G68" s="2" t="str">
        <x:f>IF($B68="","",IF(AND(ISNUMBER('周期設定'!$C$14),'周期設定'!$C$14&gt;=1,'周期設定'!$C$14&lt;=8,MOD('周期設定'!$C$14,1)=0,ISNUMBER('周期設定'!$C$4)),INDEX('周期設定'!$C$7:$J$7,1,MOD(MOD($B68-'周期設定'!$C$4+'周期設定'!$C$14-1,8)+8,8)+1),"入力確認"))</x:f>
        <x:v>準</x:v>
      </x:c>
      <x:c r="H68" s="2" t="n">
        <x:f>IF($B68="","",COUNTIFS($D68:$G68,"日"))</x:f>
        <x:v>1</x:v>
      </x:c>
      <x:c r="I68" s="2" t="n">
        <x:f>IF($B68="","",COUNTIFS($D68:$G68,"準"))</x:f>
        <x:v>1</x:v>
      </x:c>
      <x:c r="J68" s="2" t="n">
        <x:f>IF($B68="","",COUNTIFS($D68:$G68,"夜"))</x:f>
        <x:v>1</x:v>
      </x:c>
      <x:c r="K68" s="2" t="n">
        <x:f>IF($B68="","",COUNTIFS($D68:$G68,"休"))</x:f>
        <x:v>1</x:v>
      </x:c>
      <x:c r="L68" s="2" t="str">
        <x:f>IF(B68="","",IF(AND(H68=1,I68=1,J68=1,K68=1),"各1班","配置を確認"))</x:f>
        <x:v>各1班</x:v>
      </x:c>
      <x:c r="M68" s="2"/>
      <x:c r="N68" s="2"/>
      <x:c r="O68" s="2"/>
      <x:c r="P68" s="2"/>
      <x:c r="Q68" s="2"/>
      <x:c r="R68" s="2"/>
      <x:c r="S68" s="2"/>
    </x:row>
    <x:row r="69" ht="26" customHeight="1">
      <x:c r="A69" s="2"/>
      <x:c r="B69" s="15" t="str">
        <x:f>IF(DATE(YEAR($C$4),MONTH($C$4),1)+61&lt;DATE(YEAR($C$4),MONTH($C$4)+2,1),DATE(YEAR($C$4),MONTH($C$4),1)+61,"")</x:f>
      </x:c>
      <x:c r="C69" s="2" t="str">
        <x:f>IF(B69="","",CHOOSE(WEEKDAY(B69,1),"日","月","火","水","木","金","土"))</x:f>
      </x:c>
      <x:c r="D69" s="2" t="str">
        <x:f>IF($B69="","",IF(AND(ISNUMBER('周期設定'!$C$11),'周期設定'!$C$11&gt;=1,'周期設定'!$C$11&lt;=8,MOD('周期設定'!$C$11,1)=0,ISNUMBER('周期設定'!$C$4)),INDEX('周期設定'!$C$7:$J$7,1,MOD(MOD($B69-'周期設定'!$C$4+'周期設定'!$C$11-1,8)+8,8)+1),"入力確認"))</x:f>
      </x:c>
      <x:c r="E69" s="2" t="str">
        <x:f>IF($B69="","",IF(AND(ISNUMBER('周期設定'!$C$12),'周期設定'!$C$12&gt;=1,'周期設定'!$C$12&lt;=8,MOD('周期設定'!$C$12,1)=0,ISNUMBER('周期設定'!$C$4)),INDEX('周期設定'!$C$7:$J$7,1,MOD(MOD($B69-'周期設定'!$C$4+'周期設定'!$C$12-1,8)+8,8)+1),"入力確認"))</x:f>
      </x:c>
      <x:c r="F69" s="2" t="str">
        <x:f>IF($B69="","",IF(AND(ISNUMBER('周期設定'!$C$13),'周期設定'!$C$13&gt;=1,'周期設定'!$C$13&lt;=8,MOD('周期設定'!$C$13,1)=0,ISNUMBER('周期設定'!$C$4)),INDEX('周期設定'!$C$7:$J$7,1,MOD(MOD($B69-'周期設定'!$C$4+'周期設定'!$C$13-1,8)+8,8)+1),"入力確認"))</x:f>
      </x:c>
      <x:c r="G69" s="2" t="str">
        <x:f>IF($B69="","",IF(AND(ISNUMBER('周期設定'!$C$14),'周期設定'!$C$14&gt;=1,'周期設定'!$C$14&lt;=8,MOD('周期設定'!$C$14,1)=0,ISNUMBER('周期設定'!$C$4)),INDEX('周期設定'!$C$7:$J$7,1,MOD(MOD($B69-'周期設定'!$C$4+'周期設定'!$C$14-1,8)+8,8)+1),"入力確認"))</x:f>
      </x:c>
      <x:c r="H69" s="2" t="str">
        <x:f>IF($B69="","",COUNTIFS($D69:$G69,"日"))</x:f>
      </x:c>
      <x:c r="I69" s="2" t="str">
        <x:f>IF($B69="","",COUNTIFS($D69:$G69,"準"))</x:f>
      </x:c>
      <x:c r="J69" s="2" t="str">
        <x:f>IF($B69="","",COUNTIFS($D69:$G69,"夜"))</x:f>
      </x:c>
      <x:c r="K69" s="2" t="str">
        <x:f>IF($B69="","",COUNTIFS($D69:$G69,"休"))</x:f>
      </x:c>
      <x:c r="L69" s="2" t="str">
        <x:f>IF(B69="","",IF(AND(H69=1,I69=1,J69=1,K69=1),"各1班","配置を確認"))</x:f>
      </x:c>
      <x:c r="M69" s="2"/>
      <x:c r="N69" s="2"/>
      <x:c r="O69" s="2"/>
      <x:c r="P69" s="2"/>
      <x:c r="Q69" s="2"/>
      <x:c r="R69" s="2"/>
      <x:c r="S69" s="2"/>
    </x:row>
    <x:row r="70" ht="26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</x:row>
    <x:row r="71" ht="26" customHeight="1">
      <x:c r="A71" s="2"/>
      <x:c r="B71" s="7" t="str">
        <x:v>「各1班」は勤務枠の確認。個人の人数・資格・欠勤・希望休・労働時間は別に確認します。</x:v>
      </x:c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</x:row>
    <x:row r="72" ht="26" customHeight="1">
      <x:c r="A72" s="2"/>
      <x:c r="B72" s="7" t="str">
        <x:v>黄色欄はC4のみ。周期変更は「周期設定」の黄色欄へ。勤務結果の数式を上書きしないでください。</x:v>
      </x:c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</x:row>
  </x:sheetData>
  <x:conditionalFormatting sqref="H8:L69">
    <x:cfRule type="expression" dxfId="0" priority="1">
      <x:formula>$L8="配置を確認"</x:formula>
    </x:cfRule>
  </x:conditionalFormatting>
  <x:conditionalFormatting sqref="D8:G69">
    <x:cfRule type="containsText" dxfId="1" priority="2" operator="containsText" text="休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" hidden="0" customWidth="1"/>
    <x:col min="2" max="2" width="18" hidden="0" customWidth="1"/>
    <x:col min="3" max="3" width="16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5" customHeight="1">
      <x:c r="A2" s="2"/>
      <x:c r="B2" s="3" t="str">
        <x:v>8日周期の設定｜日・日・準・準・夜・夜・休・休</x:v>
      </x:c>
      <x:c r="C2" s="2"/>
      <x:c r="D2" s="2"/>
      <x:c r="E2" s="2"/>
      <x:c r="F2" s="2"/>
      <x:c r="G2" s="2"/>
      <x:c r="H2" s="2"/>
      <x:c r="I2" s="2"/>
      <x:c r="J2" s="2"/>
    </x:row>
    <x:row r="3" ht="26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26" customHeight="1">
      <x:c r="A4" s="2"/>
      <x:c r="B4" s="2" t="str">
        <x:v>基準日</x:v>
      </x:c>
      <x:c r="C4" s="10" t="n">
        <x:v>46266</x:v>
      </x:c>
      <x:c r="D4" s="2"/>
      <x:c r="E4" s="2"/>
      <x:c r="F4" s="2"/>
      <x:c r="G4" s="2"/>
      <x:c r="H4" s="2"/>
      <x:c r="I4" s="2"/>
      <x:c r="J4" s="2"/>
    </x:row>
    <x:row r="5" ht="26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30" customHeight="1">
      <x:c r="A6" s="2"/>
      <x:c r="B6" s="12" t="str">
        <x:v>周期の何日目</x:v>
      </x:c>
      <x:c r="C6" s="12" t="n">
        <x:v>1</x:v>
      </x:c>
      <x:c r="D6" s="12" t="n">
        <x:v>2</x:v>
      </x:c>
      <x:c r="E6" s="12" t="n">
        <x:v>3</x:v>
      </x:c>
      <x:c r="F6" s="12" t="n">
        <x:v>4</x:v>
      </x:c>
      <x:c r="G6" s="12" t="n">
        <x:v>5</x:v>
      </x:c>
      <x:c r="H6" s="12" t="n">
        <x:v>6</x:v>
      </x:c>
      <x:c r="I6" s="12" t="n">
        <x:v>7</x:v>
      </x:c>
      <x:c r="J6" s="12" t="n">
        <x:v>8</x:v>
      </x:c>
    </x:row>
    <x:row r="7" ht="26" customHeight="1">
      <x:c r="A7" s="2"/>
      <x:c r="B7" s="2" t="str">
        <x:v>勤務記号</x:v>
      </x:c>
      <x:c r="C7" s="2" t="str">
        <x:v>日</x:v>
      </x:c>
      <x:c r="D7" s="2" t="str">
        <x:v>日</x:v>
      </x:c>
      <x:c r="E7" s="2" t="str">
        <x:v>準</x:v>
      </x:c>
      <x:c r="F7" s="2" t="str">
        <x:v>準</x:v>
      </x:c>
      <x:c r="G7" s="2" t="str">
        <x:v>夜</x:v>
      </x:c>
      <x:c r="H7" s="2" t="str">
        <x:v>夜</x:v>
      </x:c>
      <x:c r="I7" s="2" t="str">
        <x:v>休</x:v>
      </x:c>
      <x:c r="J7" s="2" t="str">
        <x:v>休</x:v>
      </x:c>
    </x:row>
    <x:row r="8" ht="26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26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</x:row>
    <x:row r="10" ht="30" customHeight="1">
      <x:c r="A10" s="2"/>
      <x:c r="B10" s="12" t="str">
        <x:v>班名</x:v>
      </x:c>
      <x:c r="C10" s="12" t="str">
        <x:v>基準日の位置</x:v>
      </x:c>
      <x:c r="D10" s="2"/>
      <x:c r="E10" s="2"/>
      <x:c r="F10" s="2"/>
      <x:c r="G10" s="2"/>
      <x:c r="H10" s="2"/>
      <x:c r="I10" s="2"/>
      <x:c r="J10" s="2"/>
    </x:row>
    <x:row r="11" ht="26" customHeight="1">
      <x:c r="A11" s="2"/>
      <x:c r="B11" s="2" t="str">
        <x:v>A班</x:v>
      </x:c>
      <x:c r="C11" s="14" t="n">
        <x:v>1</x:v>
      </x:c>
      <x:c r="D11" s="2"/>
      <x:c r="E11" s="2"/>
      <x:c r="F11" s="2"/>
      <x:c r="G11" s="2"/>
      <x:c r="H11" s="2"/>
      <x:c r="I11" s="2"/>
      <x:c r="J11" s="2"/>
    </x:row>
    <x:row r="12" ht="26" customHeight="1">
      <x:c r="A12" s="2"/>
      <x:c r="B12" s="2" t="str">
        <x:v>B班</x:v>
      </x:c>
      <x:c r="C12" s="14" t="n">
        <x:v>3</x:v>
      </x:c>
      <x:c r="D12" s="2"/>
      <x:c r="E12" s="2"/>
      <x:c r="F12" s="2"/>
      <x:c r="G12" s="2"/>
      <x:c r="H12" s="2"/>
      <x:c r="I12" s="2"/>
      <x:c r="J12" s="2"/>
    </x:row>
    <x:row r="13" ht="26" customHeight="1">
      <x:c r="A13" s="2"/>
      <x:c r="B13" s="2" t="str">
        <x:v>C班</x:v>
      </x:c>
      <x:c r="C13" s="14" t="n">
        <x:v>5</x:v>
      </x:c>
      <x:c r="D13" s="2"/>
      <x:c r="E13" s="2"/>
      <x:c r="F13" s="2"/>
      <x:c r="G13" s="2"/>
      <x:c r="H13" s="2"/>
      <x:c r="I13" s="2"/>
      <x:c r="J13" s="2"/>
    </x:row>
    <x:row r="14" ht="26" customHeight="1">
      <x:c r="A14" s="2"/>
      <x:c r="B14" s="2" t="str">
        <x:v>D班</x:v>
      </x:c>
      <x:c r="C14" s="14" t="n">
        <x:v>7</x:v>
      </x:c>
      <x:c r="D14" s="2"/>
      <x:c r="E14" s="2"/>
      <x:c r="F14" s="2"/>
      <x:c r="G14" s="2"/>
      <x:c r="H14" s="2"/>
      <x:c r="I14" s="2"/>
      <x:c r="J14" s="2"/>
    </x:row>
    <x:row r="15" ht="26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</x:row>
    <x:row r="16" ht="26" customHeight="1">
      <x:c r="A16" s="2"/>
      <x:c r="B16" s="7" t="str">
        <x:v>この配布版は上の8日周期専用。黄色欄の基準日と、各班の開始位置（1〜8）を設定します。</x:v>
      </x:c>
      <x:c r="C16" s="2"/>
      <x:c r="D16" s="2"/>
      <x:c r="E16" s="2"/>
      <x:c r="F16" s="2"/>
      <x:c r="G16" s="2"/>
      <x:c r="H16" s="2"/>
      <x:c r="I16" s="2"/>
      <x:c r="J16" s="2"/>
    </x:row>
    <x:row r="17" ht="26" customHeight="1">
      <x:c r="A17" s="2"/>
      <x:c r="B17" s="7" t="str">
        <x:v>日＝日勤、準＝準夜勤、夜＝夜勤、休＝この周期の非勤務枠。勤務時刻・休憩は含みません。</x:v>
      </x:c>
      <x:c r="C17" s="2"/>
      <x:c r="D17" s="2"/>
      <x:c r="E17" s="2"/>
      <x:c r="F17" s="2"/>
      <x:c r="G17" s="2"/>
      <x:c r="H17" s="2"/>
      <x:c r="I17" s="2"/>
      <x:c r="J17" s="2"/>
    </x:row>
    <x:row r="18" ht="26" customHeight="1">
      <x:c r="A18" s="2"/>
      <x:c r="B18" s="7" t="str">
        <x:v>夜勤は開始日の欄に記載。「休」は夜勤明けを含みうるため、暦日休日とは限りません。</x:v>
      </x:c>
      <x:c r="C18" s="2"/>
      <x:c r="D18" s="2"/>
      <x:c r="E18" s="2"/>
      <x:c r="F18" s="2"/>
      <x:c r="G18" s="2"/>
      <x:c r="H18" s="2"/>
      <x:c r="I18" s="2"/>
      <x:c r="J18" s="2"/>
    </x:row>
    <x:row r="19" ht="26" customHeight="1">
      <x:c r="A19" s="2"/>
      <x:c r="B19" s="7" t="str">
        <x:v>4班・8日周期は一例です。職場で採用する周期・労働時間・休日・交替要員を先に確認してください。</x:v>
      </x:c>
      <x:c r="C19" s="2"/>
      <x:c r="D19" s="2"/>
      <x:c r="E19" s="2"/>
      <x:c r="F19" s="2"/>
      <x:c r="G19" s="2"/>
      <x:c r="H19" s="2"/>
      <x:c r="I19" s="2"/>
      <x:c r="J19" s="2"/>
    </x:row>
    <x:row r="20" ht="26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</x:row>
    <x:row r="21" ht="26" customHeight="1">
      <x:c r="A21" s="2"/>
      <x:c r="B21" s="7" t="str">
        <x:v>作成：シフトラ編集部 https://aishift.com/blog/four-team-three-shift-roster/</x:v>
      </x:c>
      <x:c r="C21" s="2"/>
      <x:c r="D21" s="2"/>
      <x:c r="E21" s="2"/>
      <x:c r="F21" s="2"/>
      <x:c r="G21" s="2"/>
      <x:c r="H21" s="2"/>
      <x:c r="I21" s="2"/>
      <x:c r="J21" s="2"/>
    </x:row>
    <x:row r="22" ht="26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</x:sheetData>
  <x:dataValidations count="1">
    <x:dataValidation type="whole" operator="between" sqref="C11:C14">
      <x:formula1>1</x:formula1>
      <x:formula2>8</x:formula2>
    </x:dataValidation>
  </x:dataValidations>
  <x:pageMargins left="0.7" right="0.7" top="0.75" bottom="0.75" header="0.3" footer="0.3"/>
</x:worksheet>
</file>